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1381DFBC-6FE9-462F-8381-D34EAF4E1A15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2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P311" i="15" s="1"/>
  <c r="L311" i="15"/>
  <c r="O311" i="15" s="1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P251" i="15" s="1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P141" i="15" s="1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N119" i="15"/>
  <c r="M119" i="15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P67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M53" i="15" s="1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M43" i="15" s="1"/>
  <c r="M41" i="15" s="1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P32" i="15"/>
  <c r="M32" i="15"/>
  <c r="M30" i="15" s="1"/>
  <c r="M31" i="15"/>
  <c r="P31" i="15" s="1"/>
  <c r="P30" i="15"/>
  <c r="M29" i="15"/>
  <c r="N25" i="15"/>
  <c r="M25" i="15"/>
  <c r="M19" i="15" s="1"/>
  <c r="L25" i="15"/>
  <c r="P24" i="15"/>
  <c r="N24" i="15"/>
  <c r="M24" i="15"/>
  <c r="P23" i="15"/>
  <c r="N23" i="15"/>
  <c r="M23" i="15"/>
  <c r="P21" i="15"/>
  <c r="O21" i="15"/>
  <c r="N21" i="15"/>
  <c r="M21" i="15"/>
  <c r="L21" i="15"/>
  <c r="M14" i="15"/>
  <c r="P14" i="15" s="1"/>
  <c r="M13" i="15"/>
  <c r="P13" i="15" s="1"/>
  <c r="M11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0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P330" i="14" s="1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L124" i="14"/>
  <c r="L123" i="14"/>
  <c r="N122" i="14"/>
  <c r="M122" i="14"/>
  <c r="O121" i="14"/>
  <c r="P119" i="14"/>
  <c r="N119" i="14"/>
  <c r="M119" i="14"/>
  <c r="L119" i="14"/>
  <c r="O119" i="14" s="1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N67" i="14"/>
  <c r="M67" i="14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P42" i="14"/>
  <c r="N42" i="14"/>
  <c r="M42" i="14"/>
  <c r="L42" i="14"/>
  <c r="O42" i="14" s="1"/>
  <c r="P36" i="14"/>
  <c r="O36" i="14"/>
  <c r="P35" i="14"/>
  <c r="O35" i="14"/>
  <c r="M34" i="14"/>
  <c r="P34" i="14" s="1"/>
  <c r="P33" i="14"/>
  <c r="M33" i="14"/>
  <c r="M32" i="14"/>
  <c r="P32" i="14" s="1"/>
  <c r="P31" i="14"/>
  <c r="M31" i="14"/>
  <c r="M29" i="14" s="1"/>
  <c r="M30" i="14"/>
  <c r="P30" i="14" s="1"/>
  <c r="O25" i="14"/>
  <c r="N25" i="14"/>
  <c r="M25" i="14"/>
  <c r="P25" i="14" s="1"/>
  <c r="L25" i="14"/>
  <c r="P24" i="14"/>
  <c r="N24" i="14"/>
  <c r="M24" i="14"/>
  <c r="N23" i="14"/>
  <c r="M23" i="14"/>
  <c r="P23" i="14" s="1"/>
  <c r="O21" i="14"/>
  <c r="N21" i="14"/>
  <c r="N19" i="14" s="1"/>
  <c r="M21" i="14"/>
  <c r="L21" i="14"/>
  <c r="O19" i="14"/>
  <c r="L19" i="14"/>
  <c r="N15" i="14"/>
  <c r="L15" i="14"/>
  <c r="O15" i="14" s="1"/>
  <c r="M14" i="14"/>
  <c r="P14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O311" i="13"/>
  <c r="N311" i="13"/>
  <c r="M311" i="13"/>
  <c r="P311" i="13" s="1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O119" i="13"/>
  <c r="N119" i="13"/>
  <c r="M119" i="13"/>
  <c r="P119" i="13" s="1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P96" i="13" s="1"/>
  <c r="O97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P68" i="13" s="1"/>
  <c r="O69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P54" i="13" s="1"/>
  <c r="L54" i="13"/>
  <c r="N49" i="13"/>
  <c r="L49" i="13"/>
  <c r="L47" i="13"/>
  <c r="L46" i="13"/>
  <c r="N45" i="13"/>
  <c r="M45" i="13"/>
  <c r="M43" i="13" s="1"/>
  <c r="N42" i="13"/>
  <c r="M42" i="13"/>
  <c r="L42" i="13"/>
  <c r="P36" i="13"/>
  <c r="O36" i="13"/>
  <c r="P35" i="13"/>
  <c r="O35" i="13"/>
  <c r="P34" i="13"/>
  <c r="M34" i="13"/>
  <c r="M33" i="13"/>
  <c r="P32" i="13"/>
  <c r="M32" i="13"/>
  <c r="M31" i="13"/>
  <c r="M29" i="13" s="1"/>
  <c r="P29" i="13" s="1"/>
  <c r="M30" i="13"/>
  <c r="P30" i="13" s="1"/>
  <c r="M28" i="13"/>
  <c r="P28" i="13" s="1"/>
  <c r="P25" i="13"/>
  <c r="O25" i="13"/>
  <c r="N25" i="13"/>
  <c r="M25" i="13"/>
  <c r="L25" i="13"/>
  <c r="N24" i="13"/>
  <c r="M24" i="13"/>
  <c r="P23" i="13"/>
  <c r="N23" i="13"/>
  <c r="M23" i="13"/>
  <c r="N21" i="13"/>
  <c r="M21" i="13"/>
  <c r="P21" i="13" s="1"/>
  <c r="L21" i="13"/>
  <c r="N19" i="13"/>
  <c r="M19" i="13"/>
  <c r="N15" i="13"/>
  <c r="M15" i="13"/>
  <c r="P15" i="13" s="1"/>
  <c r="L15" i="13"/>
  <c r="O15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O272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O221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P68" i="12" s="1"/>
  <c r="O69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N54" i="12"/>
  <c r="M54" i="12"/>
  <c r="L54" i="12"/>
  <c r="N49" i="12"/>
  <c r="L49" i="12"/>
  <c r="M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P32" i="12"/>
  <c r="M32" i="12"/>
  <c r="M30" i="12" s="1"/>
  <c r="M31" i="12"/>
  <c r="P31" i="12" s="1"/>
  <c r="P30" i="12"/>
  <c r="P25" i="12"/>
  <c r="N25" i="12"/>
  <c r="N15" i="12" s="1"/>
  <c r="M25" i="12"/>
  <c r="L25" i="12"/>
  <c r="L19" i="12" s="1"/>
  <c r="P24" i="12"/>
  <c r="N24" i="12"/>
  <c r="M24" i="12"/>
  <c r="P23" i="12"/>
  <c r="N23" i="12"/>
  <c r="M23" i="12"/>
  <c r="P21" i="12"/>
  <c r="O21" i="12"/>
  <c r="N21" i="12"/>
  <c r="M21" i="12"/>
  <c r="M19" i="12" s="1"/>
  <c r="P19" i="12" s="1"/>
  <c r="L21" i="12"/>
  <c r="P15" i="12"/>
  <c r="M15" i="12"/>
  <c r="P14" i="12"/>
  <c r="M14" i="12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0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P120" i="11" s="1"/>
  <c r="O121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P54" i="11"/>
  <c r="N54" i="11"/>
  <c r="M54" i="11"/>
  <c r="L54" i="11"/>
  <c r="N49" i="11"/>
  <c r="L49" i="11"/>
  <c r="L47" i="11"/>
  <c r="L46" i="11"/>
  <c r="N45" i="11"/>
  <c r="M45" i="11"/>
  <c r="O42" i="11"/>
  <c r="N42" i="11"/>
  <c r="M42" i="11"/>
  <c r="L42" i="11"/>
  <c r="P36" i="11"/>
  <c r="O36" i="11"/>
  <c r="P35" i="11"/>
  <c r="O35" i="11"/>
  <c r="P34" i="11"/>
  <c r="M34" i="11"/>
  <c r="M33" i="11"/>
  <c r="P33" i="11" s="1"/>
  <c r="P32" i="11"/>
  <c r="M32" i="11"/>
  <c r="M30" i="11" s="1"/>
  <c r="M31" i="11"/>
  <c r="P31" i="11" s="1"/>
  <c r="P30" i="11"/>
  <c r="M29" i="11"/>
  <c r="P25" i="11"/>
  <c r="N25" i="11"/>
  <c r="N15" i="11" s="1"/>
  <c r="M25" i="11"/>
  <c r="L25" i="11"/>
  <c r="L19" i="11" s="1"/>
  <c r="N24" i="11"/>
  <c r="M24" i="11"/>
  <c r="P23" i="11"/>
  <c r="N23" i="11"/>
  <c r="M23" i="11"/>
  <c r="P21" i="11"/>
  <c r="N21" i="11"/>
  <c r="M21" i="11"/>
  <c r="L21" i="11"/>
  <c r="P19" i="11"/>
  <c r="M19" i="11"/>
  <c r="M15" i="11"/>
  <c r="P15" i="11" s="1"/>
  <c r="M11" i="11"/>
  <c r="P11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4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P273" i="10" s="1"/>
  <c r="O274" i="10"/>
  <c r="O272" i="10"/>
  <c r="N272" i="10"/>
  <c r="M272" i="10"/>
  <c r="P272" i="10" s="1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P120" i="10" s="1"/>
  <c r="O121" i="10"/>
  <c r="O119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O67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M53" i="10" s="1"/>
  <c r="P54" i="10"/>
  <c r="N54" i="10"/>
  <c r="M54" i="10"/>
  <c r="L54" i="10"/>
  <c r="O54" i="10" s="1"/>
  <c r="N49" i="10"/>
  <c r="L49" i="10"/>
  <c r="M49" i="10" s="1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M13" i="10" s="1"/>
  <c r="P13" i="10" s="1"/>
  <c r="P32" i="10"/>
  <c r="M32" i="10"/>
  <c r="M30" i="10" s="1"/>
  <c r="P30" i="10" s="1"/>
  <c r="M31" i="10"/>
  <c r="P31" i="10" s="1"/>
  <c r="M29" i="10"/>
  <c r="P29" i="10" s="1"/>
  <c r="P25" i="10"/>
  <c r="N25" i="10"/>
  <c r="N15" i="10" s="1"/>
  <c r="M25" i="10"/>
  <c r="L25" i="10"/>
  <c r="O25" i="10" s="1"/>
  <c r="N24" i="10"/>
  <c r="M24" i="10"/>
  <c r="P24" i="10" s="1"/>
  <c r="P23" i="10"/>
  <c r="N23" i="10"/>
  <c r="M23" i="10"/>
  <c r="P21" i="10"/>
  <c r="N21" i="10"/>
  <c r="M21" i="10"/>
  <c r="L21" i="10"/>
  <c r="L19" i="10" s="1"/>
  <c r="P19" i="10"/>
  <c r="N19" i="10"/>
  <c r="M19" i="10"/>
  <c r="M15" i="10"/>
  <c r="P15" i="10" s="1"/>
  <c r="M11" i="10"/>
  <c r="M9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O251" i="9"/>
  <c r="N251" i="9"/>
  <c r="M251" i="9"/>
  <c r="P251" i="9" s="1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O141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O69" i="9"/>
  <c r="N67" i="9"/>
  <c r="M67" i="9"/>
  <c r="P67" i="9" s="1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N54" i="9"/>
  <c r="M54" i="9"/>
  <c r="P54" i="9" s="1"/>
  <c r="L54" i="9"/>
  <c r="O54" i="9" s="1"/>
  <c r="N49" i="9"/>
  <c r="L49" i="9"/>
  <c r="L47" i="9"/>
  <c r="L46" i="9"/>
  <c r="N45" i="9"/>
  <c r="M45" i="9"/>
  <c r="M43" i="9" s="1"/>
  <c r="N42" i="9"/>
  <c r="M42" i="9"/>
  <c r="P42" i="9" s="1"/>
  <c r="L42" i="9"/>
  <c r="O42" i="9" s="1"/>
  <c r="P36" i="9"/>
  <c r="O36" i="9"/>
  <c r="P35" i="9"/>
  <c r="O35" i="9"/>
  <c r="M34" i="9"/>
  <c r="M14" i="9" s="1"/>
  <c r="P14" i="9" s="1"/>
  <c r="M33" i="9"/>
  <c r="P33" i="9" s="1"/>
  <c r="M32" i="9"/>
  <c r="P32" i="9" s="1"/>
  <c r="P31" i="9"/>
  <c r="M31" i="9"/>
  <c r="M29" i="9" s="1"/>
  <c r="M30" i="9"/>
  <c r="P30" i="9" s="1"/>
  <c r="O25" i="9"/>
  <c r="N25" i="9"/>
  <c r="M25" i="9"/>
  <c r="P25" i="9" s="1"/>
  <c r="L25" i="9"/>
  <c r="N24" i="9"/>
  <c r="M24" i="9"/>
  <c r="P24" i="9" s="1"/>
  <c r="P23" i="9"/>
  <c r="N23" i="9"/>
  <c r="M23" i="9"/>
  <c r="N21" i="9"/>
  <c r="M21" i="9"/>
  <c r="P21" i="9" s="1"/>
  <c r="L21" i="9"/>
  <c r="O21" i="9" s="1"/>
  <c r="O19" i="9"/>
  <c r="N19" i="9"/>
  <c r="L19" i="9"/>
  <c r="N15" i="9"/>
  <c r="L15" i="9"/>
  <c r="O15" i="9" s="1"/>
  <c r="P13" i="9"/>
  <c r="M13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P252" i="8" s="1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P70" i="8" s="1"/>
  <c r="O69" i="8"/>
  <c r="O67" i="8"/>
  <c r="N67" i="8"/>
  <c r="M67" i="8"/>
  <c r="P67" i="8" s="1"/>
  <c r="L67" i="8"/>
  <c r="J65" i="8"/>
  <c r="I65" i="8"/>
  <c r="K65" i="8" s="1"/>
  <c r="J64" i="8"/>
  <c r="I64" i="8"/>
  <c r="K64" i="8" s="1"/>
  <c r="N61" i="8"/>
  <c r="L61" i="8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O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P32" i="8"/>
  <c r="M32" i="8"/>
  <c r="P31" i="8"/>
  <c r="M31" i="8"/>
  <c r="M29" i="8" s="1"/>
  <c r="M30" i="8"/>
  <c r="P30" i="8" s="1"/>
  <c r="N25" i="8"/>
  <c r="M25" i="8"/>
  <c r="P25" i="8" s="1"/>
  <c r="L25" i="8"/>
  <c r="O25" i="8" s="1"/>
  <c r="N24" i="8"/>
  <c r="M24" i="8"/>
  <c r="P24" i="8" s="1"/>
  <c r="P23" i="8"/>
  <c r="N23" i="8"/>
  <c r="M23" i="8"/>
  <c r="N21" i="8"/>
  <c r="N19" i="8" s="1"/>
  <c r="M21" i="8"/>
  <c r="M19" i="8" s="1"/>
  <c r="L21" i="8"/>
  <c r="O21" i="8" s="1"/>
  <c r="O19" i="8"/>
  <c r="L19" i="8"/>
  <c r="O15" i="8"/>
  <c r="N15" i="8"/>
  <c r="L15" i="8"/>
  <c r="P13" i="8"/>
  <c r="M13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1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M26" i="7" s="1"/>
  <c r="M16" i="7" s="1"/>
  <c r="L335" i="7"/>
  <c r="L334" i="7"/>
  <c r="N333" i="7"/>
  <c r="M333" i="7"/>
  <c r="O332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O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O95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L47" i="7"/>
  <c r="L46" i="7"/>
  <c r="N45" i="7"/>
  <c r="M45" i="7"/>
  <c r="M43" i="7" s="1"/>
  <c r="M41" i="7" s="1"/>
  <c r="P42" i="7"/>
  <c r="O42" i="7"/>
  <c r="N42" i="7"/>
  <c r="M42" i="7"/>
  <c r="L42" i="7"/>
  <c r="P36" i="7"/>
  <c r="O36" i="7"/>
  <c r="P35" i="7"/>
  <c r="O35" i="7"/>
  <c r="M34" i="7"/>
  <c r="P34" i="7" s="1"/>
  <c r="P33" i="7"/>
  <c r="M33" i="7"/>
  <c r="M32" i="7"/>
  <c r="M31" i="7"/>
  <c r="P31" i="7" s="1"/>
  <c r="N25" i="7"/>
  <c r="M25" i="7"/>
  <c r="P25" i="7" s="1"/>
  <c r="L25" i="7"/>
  <c r="O25" i="7" s="1"/>
  <c r="P24" i="7"/>
  <c r="N24" i="7"/>
  <c r="M24" i="7"/>
  <c r="N23" i="7"/>
  <c r="M23" i="7"/>
  <c r="O21" i="7"/>
  <c r="N21" i="7"/>
  <c r="M21" i="7"/>
  <c r="M19" i="7" s="1"/>
  <c r="L21" i="7"/>
  <c r="L19" i="7" s="1"/>
  <c r="N19" i="7"/>
  <c r="P15" i="7"/>
  <c r="O15" i="7"/>
  <c r="N15" i="7"/>
  <c r="M15" i="7"/>
  <c r="L15" i="7"/>
  <c r="M14" i="7"/>
  <c r="P14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O272" i="6"/>
  <c r="N272" i="6"/>
  <c r="M272" i="6"/>
  <c r="P272" i="6" s="1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P252" i="6" s="1"/>
  <c r="O253" i="6"/>
  <c r="N251" i="6"/>
  <c r="M251" i="6"/>
  <c r="P251" i="6" s="1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O95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O54" i="6"/>
  <c r="N54" i="6"/>
  <c r="M54" i="6"/>
  <c r="P54" i="6" s="1"/>
  <c r="L54" i="6"/>
  <c r="N49" i="6"/>
  <c r="L49" i="6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M34" i="6"/>
  <c r="M33" i="6"/>
  <c r="P33" i="6" s="1"/>
  <c r="M32" i="6"/>
  <c r="M30" i="6" s="1"/>
  <c r="P30" i="6" s="1"/>
  <c r="M31" i="6"/>
  <c r="P31" i="6" s="1"/>
  <c r="O25" i="6"/>
  <c r="N25" i="6"/>
  <c r="M25" i="6"/>
  <c r="L25" i="6"/>
  <c r="N24" i="6"/>
  <c r="M24" i="6"/>
  <c r="P24" i="6" s="1"/>
  <c r="N23" i="6"/>
  <c r="M23" i="6"/>
  <c r="P23" i="6" s="1"/>
  <c r="N21" i="6"/>
  <c r="N19" i="6" s="1"/>
  <c r="M21" i="6"/>
  <c r="P21" i="6" s="1"/>
  <c r="L21" i="6"/>
  <c r="O21" i="6" s="1"/>
  <c r="N15" i="6"/>
  <c r="L15" i="6"/>
  <c r="O15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N554" i="5"/>
  <c r="L554" i="5"/>
  <c r="O554" i="5" s="1"/>
  <c r="N553" i="5"/>
  <c r="L553" i="5"/>
  <c r="O553" i="5" s="1"/>
  <c r="N552" i="5"/>
  <c r="L552" i="5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P252" i="5" s="1"/>
  <c r="O253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O141" i="5"/>
  <c r="N141" i="5"/>
  <c r="M141" i="5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N119" i="5"/>
  <c r="M119" i="5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P68" i="5" s="1"/>
  <c r="O69" i="5"/>
  <c r="P67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O54" i="5"/>
  <c r="N54" i="5"/>
  <c r="M54" i="5"/>
  <c r="L54" i="5"/>
  <c r="N49" i="5"/>
  <c r="L49" i="5"/>
  <c r="O49" i="5" s="1"/>
  <c r="L47" i="5"/>
  <c r="L46" i="5"/>
  <c r="N45" i="5"/>
  <c r="M45" i="5"/>
  <c r="P42" i="5"/>
  <c r="N42" i="5"/>
  <c r="M42" i="5"/>
  <c r="L42" i="5"/>
  <c r="O42" i="5" s="1"/>
  <c r="P36" i="5"/>
  <c r="O36" i="5"/>
  <c r="P35" i="5"/>
  <c r="O35" i="5"/>
  <c r="M34" i="5"/>
  <c r="P34" i="5" s="1"/>
  <c r="P33" i="5"/>
  <c r="M33" i="5"/>
  <c r="M32" i="5"/>
  <c r="M30" i="5" s="1"/>
  <c r="P30" i="5" s="1"/>
  <c r="P31" i="5"/>
  <c r="M31" i="5"/>
  <c r="M29" i="5" s="1"/>
  <c r="N25" i="5"/>
  <c r="M25" i="5"/>
  <c r="P25" i="5" s="1"/>
  <c r="L25" i="5"/>
  <c r="O25" i="5" s="1"/>
  <c r="P24" i="5"/>
  <c r="N24" i="5"/>
  <c r="M24" i="5"/>
  <c r="N23" i="5"/>
  <c r="M23" i="5"/>
  <c r="M13" i="5" s="1"/>
  <c r="P13" i="5" s="1"/>
  <c r="O21" i="5"/>
  <c r="N21" i="5"/>
  <c r="M21" i="5"/>
  <c r="M19" i="5" s="1"/>
  <c r="L21" i="5"/>
  <c r="L19" i="5"/>
  <c r="N15" i="5"/>
  <c r="P14" i="5"/>
  <c r="M14" i="5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N650" i="4"/>
  <c r="L650" i="4"/>
  <c r="O650" i="4" s="1"/>
  <c r="J650" i="4"/>
  <c r="I650" i="4"/>
  <c r="K650" i="4" s="1"/>
  <c r="N649" i="4"/>
  <c r="L649" i="4"/>
  <c r="J649" i="4"/>
  <c r="I649" i="4"/>
  <c r="K649" i="4" s="1"/>
  <c r="N648" i="4"/>
  <c r="L648" i="4"/>
  <c r="J648" i="4"/>
  <c r="I648" i="4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3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P273" i="4" s="1"/>
  <c r="O274" i="4"/>
  <c r="N272" i="4"/>
  <c r="M272" i="4"/>
  <c r="P272" i="4" s="1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P221" i="4" s="1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P120" i="4" s="1"/>
  <c r="O121" i="4"/>
  <c r="N119" i="4"/>
  <c r="M119" i="4"/>
  <c r="P119" i="4" s="1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P68" i="4" s="1"/>
  <c r="O69" i="4"/>
  <c r="N67" i="4"/>
  <c r="M67" i="4"/>
  <c r="P67" i="4" s="1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N54" i="4"/>
  <c r="M54" i="4"/>
  <c r="L54" i="4"/>
  <c r="O54" i="4" s="1"/>
  <c r="N49" i="4"/>
  <c r="L49" i="4"/>
  <c r="O49" i="4" s="1"/>
  <c r="L47" i="4"/>
  <c r="L46" i="4"/>
  <c r="N45" i="4"/>
  <c r="M45" i="4"/>
  <c r="M43" i="4" s="1"/>
  <c r="N42" i="4"/>
  <c r="M42" i="4"/>
  <c r="P42" i="4" s="1"/>
  <c r="L42" i="4"/>
  <c r="O42" i="4" s="1"/>
  <c r="P36" i="4"/>
  <c r="O36" i="4"/>
  <c r="P35" i="4"/>
  <c r="O35" i="4"/>
  <c r="P34" i="4"/>
  <c r="M34" i="4"/>
  <c r="M33" i="4"/>
  <c r="P33" i="4" s="1"/>
  <c r="M32" i="4"/>
  <c r="M30" i="4" s="1"/>
  <c r="P30" i="4" s="1"/>
  <c r="P31" i="4"/>
  <c r="M31" i="4"/>
  <c r="M29" i="4"/>
  <c r="P29" i="4" s="1"/>
  <c r="P25" i="4"/>
  <c r="N25" i="4"/>
  <c r="M25" i="4"/>
  <c r="L25" i="4"/>
  <c r="O25" i="4" s="1"/>
  <c r="N24" i="4"/>
  <c r="M24" i="4"/>
  <c r="P24" i="4" s="1"/>
  <c r="N23" i="4"/>
  <c r="M23" i="4"/>
  <c r="P23" i="4" s="1"/>
  <c r="P21" i="4"/>
  <c r="N21" i="4"/>
  <c r="M21" i="4"/>
  <c r="L21" i="4"/>
  <c r="O21" i="4" s="1"/>
  <c r="N19" i="4"/>
  <c r="M19" i="4"/>
  <c r="P19" i="4" s="1"/>
  <c r="N15" i="4"/>
  <c r="M15" i="4"/>
  <c r="P15" i="4" s="1"/>
  <c r="M11" i="4"/>
  <c r="M9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J668" i="3"/>
  <c r="I668" i="3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2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O582" i="3" s="1"/>
  <c r="N581" i="3"/>
  <c r="L581" i="3"/>
  <c r="N580" i="3"/>
  <c r="L580" i="3"/>
  <c r="O580" i="3" s="1"/>
  <c r="J580" i="3"/>
  <c r="I580" i="3"/>
  <c r="K580" i="3" s="1"/>
  <c r="J579" i="3"/>
  <c r="I579" i="3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J476" i="3"/>
  <c r="I476" i="3"/>
  <c r="K476" i="3" s="1"/>
  <c r="J475" i="3"/>
  <c r="I475" i="3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P311" i="3"/>
  <c r="N311" i="3"/>
  <c r="M311" i="3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O291" i="3" s="1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M271" i="3" s="1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P251" i="3" s="1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M222" i="3" s="1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M142" i="3" s="1"/>
  <c r="O143" i="3"/>
  <c r="O141" i="3"/>
  <c r="N141" i="3"/>
  <c r="M141" i="3"/>
  <c r="P141" i="3" s="1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P119" i="3"/>
  <c r="O119" i="3"/>
  <c r="N119" i="3"/>
  <c r="M119" i="3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O49" i="3" s="1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P34" i="3"/>
  <c r="M34" i="3"/>
  <c r="M33" i="3"/>
  <c r="P33" i="3" s="1"/>
  <c r="P32" i="3"/>
  <c r="M32" i="3"/>
  <c r="M31" i="3"/>
  <c r="M29" i="3" s="1"/>
  <c r="M30" i="3"/>
  <c r="P30" i="3" s="1"/>
  <c r="N25" i="3"/>
  <c r="N15" i="3" s="1"/>
  <c r="M25" i="3"/>
  <c r="P25" i="3" s="1"/>
  <c r="L25" i="3"/>
  <c r="O25" i="3" s="1"/>
  <c r="N24" i="3"/>
  <c r="M24" i="3"/>
  <c r="P24" i="3" s="1"/>
  <c r="P23" i="3"/>
  <c r="N23" i="3"/>
  <c r="M23" i="3"/>
  <c r="N21" i="3"/>
  <c r="M21" i="3"/>
  <c r="P21" i="3" s="1"/>
  <c r="L21" i="3"/>
  <c r="O21" i="3" s="1"/>
  <c r="P19" i="3"/>
  <c r="M19" i="3"/>
  <c r="L19" i="3"/>
  <c r="O15" i="3"/>
  <c r="M15" i="3"/>
  <c r="P15" i="3" s="1"/>
  <c r="L15" i="3"/>
  <c r="P14" i="3"/>
  <c r="M14" i="3"/>
  <c r="M13" i="3"/>
  <c r="P13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K665" i="2" s="1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1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J593" i="2"/>
  <c r="I593" i="2"/>
  <c r="J592" i="2"/>
  <c r="I592" i="2"/>
  <c r="K592" i="2" s="1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N583" i="2"/>
  <c r="L583" i="2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1" i="2"/>
  <c r="I561" i="2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J487" i="2"/>
  <c r="I487" i="2"/>
  <c r="K487" i="2" s="1"/>
  <c r="J486" i="2"/>
  <c r="I486" i="2"/>
  <c r="K486" i="2" s="1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M337" i="2" s="1"/>
  <c r="L335" i="2"/>
  <c r="L334" i="2"/>
  <c r="N333" i="2"/>
  <c r="M333" i="2"/>
  <c r="O332" i="2"/>
  <c r="N330" i="2"/>
  <c r="M330" i="2"/>
  <c r="P330" i="2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M318" i="2" s="1"/>
  <c r="L316" i="2"/>
  <c r="L315" i="2"/>
  <c r="N314" i="2"/>
  <c r="M314" i="2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P273" i="2" s="1"/>
  <c r="O274" i="2"/>
  <c r="O272" i="2"/>
  <c r="N272" i="2"/>
  <c r="M272" i="2"/>
  <c r="P272" i="2" s="1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N251" i="2"/>
  <c r="M251" i="2"/>
  <c r="P251" i="2" s="1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P141" i="2" s="1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P119" i="2" s="1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J64" i="2"/>
  <c r="I64" i="2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O49" i="2" s="1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P34" i="2"/>
  <c r="M34" i="2"/>
  <c r="P33" i="2"/>
  <c r="M33" i="2"/>
  <c r="M32" i="2"/>
  <c r="P32" i="2" s="1"/>
  <c r="M31" i="2"/>
  <c r="P31" i="2" s="1"/>
  <c r="P29" i="2"/>
  <c r="M29" i="2"/>
  <c r="P25" i="2"/>
  <c r="O25" i="2"/>
  <c r="N25" i="2"/>
  <c r="M25" i="2"/>
  <c r="L25" i="2"/>
  <c r="P24" i="2"/>
  <c r="N24" i="2"/>
  <c r="M24" i="2"/>
  <c r="N23" i="2"/>
  <c r="M23" i="2"/>
  <c r="P23" i="2" s="1"/>
  <c r="P21" i="2"/>
  <c r="O21" i="2"/>
  <c r="N21" i="2"/>
  <c r="M21" i="2"/>
  <c r="L21" i="2"/>
  <c r="L19" i="2" s="1"/>
  <c r="N19" i="2"/>
  <c r="M19" i="2"/>
  <c r="P19" i="2" s="1"/>
  <c r="P15" i="2"/>
  <c r="N15" i="2"/>
  <c r="M15" i="2"/>
  <c r="L15" i="2"/>
  <c r="O15" i="2" s="1"/>
  <c r="M14" i="2"/>
  <c r="P14" i="2" s="1"/>
  <c r="P11" i="2"/>
  <c r="M11" i="2"/>
  <c r="M9" i="2" s="1"/>
  <c r="J670" i="1"/>
  <c r="J669" i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O313" i="1"/>
  <c r="N313" i="1"/>
  <c r="M313" i="1"/>
  <c r="L313" i="1"/>
  <c r="P311" i="1"/>
  <c r="O311" i="1"/>
  <c r="N311" i="1"/>
  <c r="M311" i="1"/>
  <c r="L311" i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O274" i="1"/>
  <c r="N274" i="1"/>
  <c r="M274" i="1"/>
  <c r="L274" i="1"/>
  <c r="P272" i="1"/>
  <c r="N272" i="1"/>
  <c r="M272" i="1"/>
  <c r="L272" i="1"/>
  <c r="O272" i="1" s="1"/>
  <c r="L257" i="1"/>
  <c r="O253" i="1"/>
  <c r="N253" i="1"/>
  <c r="M253" i="1"/>
  <c r="L253" i="1"/>
  <c r="P251" i="1"/>
  <c r="O251" i="1"/>
  <c r="N251" i="1"/>
  <c r="M251" i="1"/>
  <c r="L251" i="1"/>
  <c r="J240" i="1"/>
  <c r="L227" i="1"/>
  <c r="O223" i="1"/>
  <c r="N223" i="1"/>
  <c r="M223" i="1"/>
  <c r="L223" i="1"/>
  <c r="P221" i="1"/>
  <c r="N221" i="1"/>
  <c r="M221" i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P141" i="1"/>
  <c r="O141" i="1"/>
  <c r="N141" i="1"/>
  <c r="M141" i="1"/>
  <c r="L141" i="1"/>
  <c r="L125" i="1"/>
  <c r="O121" i="1"/>
  <c r="N121" i="1"/>
  <c r="M121" i="1"/>
  <c r="L121" i="1"/>
  <c r="P119" i="1"/>
  <c r="N119" i="1"/>
  <c r="M119" i="1"/>
  <c r="L119" i="1"/>
  <c r="O119" i="1" s="1"/>
  <c r="L101" i="1"/>
  <c r="O97" i="1"/>
  <c r="N97" i="1"/>
  <c r="M97" i="1"/>
  <c r="L97" i="1"/>
  <c r="P95" i="1"/>
  <c r="O95" i="1"/>
  <c r="N95" i="1"/>
  <c r="M95" i="1"/>
  <c r="L95" i="1"/>
  <c r="L73" i="1"/>
  <c r="O69" i="1"/>
  <c r="N69" i="1"/>
  <c r="M69" i="1"/>
  <c r="L69" i="1"/>
  <c r="N67" i="1"/>
  <c r="M67" i="1"/>
  <c r="P67" i="1" s="1"/>
  <c r="L67" i="1"/>
  <c r="O67" i="1" s="1"/>
  <c r="L60" i="1"/>
  <c r="L56" i="1"/>
  <c r="L54" i="1" s="1"/>
  <c r="N54" i="1"/>
  <c r="M54" i="1"/>
  <c r="P54" i="1" s="1"/>
  <c r="L48" i="1"/>
  <c r="L44" i="1"/>
  <c r="L42" i="1" s="1"/>
  <c r="N42" i="1"/>
  <c r="M42" i="1"/>
  <c r="P42" i="1" s="1"/>
  <c r="P36" i="1"/>
  <c r="N36" i="1"/>
  <c r="L36" i="1"/>
  <c r="O36" i="1" s="1"/>
  <c r="P35" i="1"/>
  <c r="O35" i="1"/>
  <c r="P34" i="1"/>
  <c r="M34" i="1"/>
  <c r="M33" i="1"/>
  <c r="P33" i="1" s="1"/>
  <c r="M32" i="1"/>
  <c r="P32" i="1" s="1"/>
  <c r="P31" i="1"/>
  <c r="M31" i="1"/>
  <c r="P29" i="1"/>
  <c r="M29" i="1"/>
  <c r="P25" i="1"/>
  <c r="O25" i="1"/>
  <c r="N25" i="1"/>
  <c r="M25" i="1"/>
  <c r="L25" i="1"/>
  <c r="N24" i="1"/>
  <c r="M24" i="1"/>
  <c r="P24" i="1" s="1"/>
  <c r="N23" i="1"/>
  <c r="M23" i="1"/>
  <c r="P23" i="1" s="1"/>
  <c r="P21" i="1"/>
  <c r="N21" i="1"/>
  <c r="M21" i="1"/>
  <c r="L21" i="1"/>
  <c r="L19" i="1" s="1"/>
  <c r="M19" i="1"/>
  <c r="N15" i="1"/>
  <c r="M15" i="1"/>
  <c r="P15" i="1" s="1"/>
  <c r="L15" i="1"/>
  <c r="O15" i="1" s="1"/>
  <c r="M14" i="1"/>
  <c r="P14" i="1" s="1"/>
  <c r="P11" i="1"/>
  <c r="M11" i="1"/>
  <c r="M9" i="1"/>
  <c r="P9" i="1" s="1"/>
  <c r="M66" i="5" l="1"/>
  <c r="P66" i="5" s="1"/>
  <c r="K375" i="8"/>
  <c r="K398" i="7"/>
  <c r="O404" i="7"/>
  <c r="K418" i="7"/>
  <c r="K421" i="7"/>
  <c r="K424" i="7"/>
  <c r="K430" i="7"/>
  <c r="O535" i="7"/>
  <c r="J267" i="1"/>
  <c r="M250" i="8"/>
  <c r="P250" i="8" s="1"/>
  <c r="J651" i="7"/>
  <c r="O435" i="14"/>
  <c r="O599" i="14"/>
  <c r="L57" i="4"/>
  <c r="O57" i="4" s="1"/>
  <c r="J486" i="1"/>
  <c r="N43" i="3"/>
  <c r="K92" i="4"/>
  <c r="N45" i="1"/>
  <c r="N74" i="1"/>
  <c r="I201" i="1"/>
  <c r="J393" i="1"/>
  <c r="N407" i="1"/>
  <c r="J445" i="1"/>
  <c r="J107" i="1"/>
  <c r="J110" i="1"/>
  <c r="J113" i="1"/>
  <c r="M298" i="1"/>
  <c r="M314" i="1"/>
  <c r="J377" i="1"/>
  <c r="J659" i="1"/>
  <c r="P98" i="3"/>
  <c r="O385" i="6"/>
  <c r="K397" i="6"/>
  <c r="K401" i="6"/>
  <c r="O406" i="6"/>
  <c r="K417" i="6"/>
  <c r="K423" i="6"/>
  <c r="K426" i="6"/>
  <c r="O537" i="15"/>
  <c r="O566" i="15"/>
  <c r="K424" i="5"/>
  <c r="K430" i="5"/>
  <c r="N120" i="5"/>
  <c r="N118" i="5" s="1"/>
  <c r="L315" i="1"/>
  <c r="J428" i="1"/>
  <c r="L224" i="7"/>
  <c r="J671" i="4"/>
  <c r="I117" i="1"/>
  <c r="J128" i="1"/>
  <c r="N349" i="1"/>
  <c r="I374" i="1"/>
  <c r="N386" i="1"/>
  <c r="I427" i="1"/>
  <c r="J453" i="1"/>
  <c r="I371" i="1"/>
  <c r="K371" i="1" s="1"/>
  <c r="J84" i="1"/>
  <c r="J188" i="1"/>
  <c r="J201" i="1"/>
  <c r="M224" i="1"/>
  <c r="N357" i="1"/>
  <c r="J374" i="1"/>
  <c r="N387" i="1"/>
  <c r="N401" i="1"/>
  <c r="J467" i="1"/>
  <c r="J79" i="1"/>
  <c r="K138" i="5"/>
  <c r="L314" i="5"/>
  <c r="O314" i="5" s="1"/>
  <c r="L580" i="1"/>
  <c r="J108" i="1"/>
  <c r="J181" i="1"/>
  <c r="J237" i="1"/>
  <c r="J261" i="1"/>
  <c r="J369" i="1"/>
  <c r="J396" i="1"/>
  <c r="J402" i="1"/>
  <c r="J435" i="1"/>
  <c r="L380" i="1"/>
  <c r="J414" i="1"/>
  <c r="I450" i="1"/>
  <c r="J77" i="1"/>
  <c r="J130" i="1"/>
  <c r="J184" i="1"/>
  <c r="J210" i="1"/>
  <c r="I229" i="1"/>
  <c r="J245" i="1"/>
  <c r="J368" i="1"/>
  <c r="N380" i="1"/>
  <c r="J394" i="1"/>
  <c r="N404" i="1"/>
  <c r="J415" i="1"/>
  <c r="J421" i="1"/>
  <c r="J430" i="1"/>
  <c r="N439" i="1"/>
  <c r="J450" i="1"/>
  <c r="N456" i="1"/>
  <c r="J473" i="1"/>
  <c r="J485" i="1"/>
  <c r="J506" i="1"/>
  <c r="J515" i="1"/>
  <c r="J521" i="1"/>
  <c r="J527" i="1"/>
  <c r="N600" i="1"/>
  <c r="J623" i="1"/>
  <c r="L146" i="1"/>
  <c r="J155" i="1"/>
  <c r="J209" i="1"/>
  <c r="L383" i="1"/>
  <c r="L401" i="1"/>
  <c r="J433" i="1"/>
  <c r="L439" i="1"/>
  <c r="J87" i="1"/>
  <c r="J134" i="1"/>
  <c r="J197" i="1"/>
  <c r="J215" i="1"/>
  <c r="J219" i="1"/>
  <c r="I235" i="1"/>
  <c r="J287" i="1"/>
  <c r="I341" i="1"/>
  <c r="J364" i="1"/>
  <c r="J371" i="1"/>
  <c r="N383" i="1"/>
  <c r="J398" i="1"/>
  <c r="N408" i="1"/>
  <c r="J418" i="1"/>
  <c r="J424" i="1"/>
  <c r="J434" i="1"/>
  <c r="J446" i="1"/>
  <c r="J454" i="1"/>
  <c r="J464" i="1"/>
  <c r="J476" i="1"/>
  <c r="J491" i="1"/>
  <c r="J518" i="1"/>
  <c r="J524" i="1"/>
  <c r="J560" i="1"/>
  <c r="J617" i="1"/>
  <c r="J633" i="1"/>
  <c r="N279" i="1"/>
  <c r="J427" i="1"/>
  <c r="N436" i="1"/>
  <c r="N459" i="1"/>
  <c r="J546" i="1"/>
  <c r="K270" i="3"/>
  <c r="J306" i="1"/>
  <c r="I455" i="1"/>
  <c r="I430" i="1"/>
  <c r="N55" i="8"/>
  <c r="N53" i="8" s="1"/>
  <c r="I213" i="1"/>
  <c r="I346" i="1"/>
  <c r="K346" i="1" s="1"/>
  <c r="I377" i="1"/>
  <c r="K377" i="1" s="1"/>
  <c r="I398" i="1"/>
  <c r="I418" i="1"/>
  <c r="N96" i="8"/>
  <c r="N94" i="8" s="1"/>
  <c r="M98" i="1"/>
  <c r="I421" i="1"/>
  <c r="I424" i="1"/>
  <c r="L436" i="1"/>
  <c r="O436" i="1" s="1"/>
  <c r="K422" i="5"/>
  <c r="K425" i="5"/>
  <c r="K428" i="5"/>
  <c r="K435" i="5"/>
  <c r="J671" i="5"/>
  <c r="K368" i="8"/>
  <c r="K377" i="8"/>
  <c r="O380" i="8"/>
  <c r="O401" i="8"/>
  <c r="O439" i="8"/>
  <c r="K421" i="10"/>
  <c r="K424" i="10"/>
  <c r="K427" i="10"/>
  <c r="L404" i="1"/>
  <c r="I472" i="1"/>
  <c r="K472" i="1" s="1"/>
  <c r="L335" i="1"/>
  <c r="J340" i="1"/>
  <c r="J343" i="1"/>
  <c r="L459" i="1"/>
  <c r="I464" i="1"/>
  <c r="K435" i="6"/>
  <c r="K631" i="6"/>
  <c r="O564" i="8"/>
  <c r="N68" i="3"/>
  <c r="N66" i="3" s="1"/>
  <c r="I381" i="1"/>
  <c r="I396" i="1"/>
  <c r="K396" i="1" s="1"/>
  <c r="I419" i="1"/>
  <c r="I428" i="1"/>
  <c r="L437" i="1"/>
  <c r="L457" i="1"/>
  <c r="I519" i="1"/>
  <c r="I528" i="1"/>
  <c r="N585" i="1"/>
  <c r="I612" i="1"/>
  <c r="N298" i="1"/>
  <c r="P298" i="1" s="1"/>
  <c r="J304" i="1"/>
  <c r="J309" i="1"/>
  <c r="L295" i="1"/>
  <c r="J302" i="1"/>
  <c r="J322" i="1"/>
  <c r="M333" i="1"/>
  <c r="J372" i="1"/>
  <c r="J379" i="1"/>
  <c r="J381" i="1"/>
  <c r="N384" i="1"/>
  <c r="N389" i="1"/>
  <c r="J400" i="1"/>
  <c r="N405" i="1"/>
  <c r="N410" i="1"/>
  <c r="J416" i="1"/>
  <c r="J419" i="1"/>
  <c r="J422" i="1"/>
  <c r="J425" i="1"/>
  <c r="J431" i="1"/>
  <c r="N437" i="1"/>
  <c r="J451" i="1"/>
  <c r="J455" i="1"/>
  <c r="L59" i="1"/>
  <c r="J65" i="1"/>
  <c r="J76" i="1"/>
  <c r="J90" i="1"/>
  <c r="J106" i="1"/>
  <c r="J149" i="1"/>
  <c r="J158" i="1"/>
  <c r="I200" i="1"/>
  <c r="J217" i="1"/>
  <c r="J249" i="1"/>
  <c r="N258" i="1"/>
  <c r="K632" i="8"/>
  <c r="N347" i="1"/>
  <c r="K619" i="9"/>
  <c r="J662" i="1"/>
  <c r="J477" i="1"/>
  <c r="J489" i="1"/>
  <c r="J507" i="1"/>
  <c r="J531" i="1"/>
  <c r="N553" i="1"/>
  <c r="J561" i="1"/>
  <c r="J621" i="1"/>
  <c r="N650" i="1"/>
  <c r="J268" i="1"/>
  <c r="N292" i="9"/>
  <c r="N290" i="9" s="1"/>
  <c r="I367" i="9"/>
  <c r="K367" i="9" s="1"/>
  <c r="P254" i="15"/>
  <c r="K265" i="15"/>
  <c r="I93" i="1"/>
  <c r="J104" i="1"/>
  <c r="I109" i="1"/>
  <c r="I132" i="1"/>
  <c r="I138" i="1"/>
  <c r="J162" i="1"/>
  <c r="I176" i="1"/>
  <c r="I185" i="1"/>
  <c r="I189" i="1"/>
  <c r="J234" i="1"/>
  <c r="J244" i="1"/>
  <c r="J285" i="1"/>
  <c r="I324" i="1"/>
  <c r="L349" i="1"/>
  <c r="J362" i="1"/>
  <c r="J367" i="1"/>
  <c r="J373" i="1"/>
  <c r="J376" i="1"/>
  <c r="J499" i="1"/>
  <c r="J511" i="1"/>
  <c r="N566" i="1"/>
  <c r="N649" i="1"/>
  <c r="M57" i="1"/>
  <c r="M55" i="1" s="1"/>
  <c r="J109" i="1"/>
  <c r="N122" i="1"/>
  <c r="J164" i="1"/>
  <c r="J186" i="1"/>
  <c r="J195" i="1"/>
  <c r="J218" i="1"/>
  <c r="L255" i="1"/>
  <c r="N318" i="1"/>
  <c r="N57" i="1"/>
  <c r="L72" i="1"/>
  <c r="J82" i="1"/>
  <c r="M144" i="1"/>
  <c r="I149" i="1"/>
  <c r="I158" i="1"/>
  <c r="J172" i="1"/>
  <c r="N224" i="1"/>
  <c r="N354" i="1"/>
  <c r="K635" i="15"/>
  <c r="N273" i="5"/>
  <c r="N271" i="5" s="1"/>
  <c r="K396" i="8"/>
  <c r="K455" i="8"/>
  <c r="K376" i="9"/>
  <c r="K397" i="9"/>
  <c r="K401" i="9"/>
  <c r="K219" i="6"/>
  <c r="J651" i="6"/>
  <c r="O568" i="8"/>
  <c r="K631" i="8"/>
  <c r="J671" i="8"/>
  <c r="K189" i="9"/>
  <c r="J114" i="1"/>
  <c r="J131" i="1"/>
  <c r="N148" i="1"/>
  <c r="J157" i="1"/>
  <c r="J171" i="1"/>
  <c r="I199" i="1"/>
  <c r="J202" i="1"/>
  <c r="J211" i="1"/>
  <c r="J264" i="1"/>
  <c r="N460" i="1"/>
  <c r="I465" i="1"/>
  <c r="I522" i="1"/>
  <c r="I531" i="1"/>
  <c r="I547" i="1"/>
  <c r="L582" i="1"/>
  <c r="L601" i="1"/>
  <c r="J607" i="1"/>
  <c r="I615" i="1"/>
  <c r="I618" i="1"/>
  <c r="I621" i="1"/>
  <c r="I624" i="1"/>
  <c r="I628" i="1"/>
  <c r="I631" i="1"/>
  <c r="I634" i="1"/>
  <c r="J646" i="1"/>
  <c r="K616" i="3"/>
  <c r="K649" i="6"/>
  <c r="N31" i="7"/>
  <c r="N11" i="7" s="1"/>
  <c r="N9" i="7" s="1"/>
  <c r="N34" i="7"/>
  <c r="N14" i="7" s="1"/>
  <c r="I81" i="1"/>
  <c r="I82" i="1"/>
  <c r="L102" i="1"/>
  <c r="I133" i="1"/>
  <c r="I186" i="1"/>
  <c r="K186" i="1" s="1"/>
  <c r="L318" i="1"/>
  <c r="L555" i="1"/>
  <c r="O555" i="1" s="1"/>
  <c r="I665" i="1"/>
  <c r="K665" i="1" s="1"/>
  <c r="J85" i="1"/>
  <c r="I328" i="1"/>
  <c r="J360" i="1"/>
  <c r="J365" i="1"/>
  <c r="J375" i="1"/>
  <c r="N441" i="1"/>
  <c r="J448" i="1"/>
  <c r="N457" i="1"/>
  <c r="N461" i="1"/>
  <c r="J483" i="1"/>
  <c r="J492" i="1"/>
  <c r="J573" i="1"/>
  <c r="J596" i="1"/>
  <c r="M122" i="1"/>
  <c r="I216" i="1"/>
  <c r="L337" i="1"/>
  <c r="L405" i="1"/>
  <c r="O405" i="1" s="1"/>
  <c r="I164" i="1"/>
  <c r="I173" i="1"/>
  <c r="J194" i="1"/>
  <c r="J232" i="1"/>
  <c r="J243" i="1"/>
  <c r="I110" i="1"/>
  <c r="I111" i="1"/>
  <c r="I204" i="1"/>
  <c r="M275" i="1"/>
  <c r="L353" i="1"/>
  <c r="O353" i="1" s="1"/>
  <c r="I500" i="1"/>
  <c r="K500" i="1" s="1"/>
  <c r="J478" i="1"/>
  <c r="J481" i="1"/>
  <c r="J484" i="1"/>
  <c r="J487" i="1"/>
  <c r="J490" i="1"/>
  <c r="J493" i="1"/>
  <c r="J496" i="1"/>
  <c r="J502" i="1"/>
  <c r="J505" i="1"/>
  <c r="N33" i="5"/>
  <c r="N13" i="5" s="1"/>
  <c r="I87" i="1"/>
  <c r="I108" i="1"/>
  <c r="K108" i="1" s="1"/>
  <c r="I113" i="1"/>
  <c r="I344" i="1"/>
  <c r="K344" i="1" s="1"/>
  <c r="I501" i="1"/>
  <c r="K501" i="1" s="1"/>
  <c r="L99" i="1"/>
  <c r="J266" i="1"/>
  <c r="J270" i="1"/>
  <c r="J281" i="1"/>
  <c r="J286" i="1"/>
  <c r="L296" i="1"/>
  <c r="J303" i="1"/>
  <c r="J308" i="1"/>
  <c r="J324" i="1"/>
  <c r="I497" i="1"/>
  <c r="N571" i="1"/>
  <c r="I630" i="1"/>
  <c r="N651" i="1"/>
  <c r="J672" i="1"/>
  <c r="K376" i="3"/>
  <c r="K380" i="3"/>
  <c r="O406" i="3"/>
  <c r="K417" i="3"/>
  <c r="K635" i="3"/>
  <c r="K499" i="4"/>
  <c r="L70" i="5"/>
  <c r="O70" i="5" s="1"/>
  <c r="O601" i="5"/>
  <c r="K628" i="5"/>
  <c r="K631" i="5"/>
  <c r="K450" i="6"/>
  <c r="K464" i="6"/>
  <c r="K473" i="6"/>
  <c r="K370" i="8"/>
  <c r="K376" i="8"/>
  <c r="O385" i="8"/>
  <c r="K397" i="8"/>
  <c r="K420" i="8"/>
  <c r="K432" i="8"/>
  <c r="K628" i="12"/>
  <c r="K631" i="12"/>
  <c r="K285" i="3"/>
  <c r="K340" i="3"/>
  <c r="K401" i="13"/>
  <c r="K426" i="13"/>
  <c r="O435" i="13"/>
  <c r="O455" i="13"/>
  <c r="K117" i="15"/>
  <c r="N55" i="2"/>
  <c r="N53" i="2" s="1"/>
  <c r="K345" i="10"/>
  <c r="N222" i="14"/>
  <c r="N220" i="14" s="1"/>
  <c r="N292" i="15"/>
  <c r="N290" i="15" s="1"/>
  <c r="K343" i="8"/>
  <c r="O564" i="9"/>
  <c r="P98" i="12"/>
  <c r="K109" i="12"/>
  <c r="K158" i="12"/>
  <c r="O599" i="12"/>
  <c r="K635" i="12"/>
  <c r="K149" i="13"/>
  <c r="O564" i="13"/>
  <c r="L98" i="15"/>
  <c r="L96" i="15" s="1"/>
  <c r="L94" i="15" s="1"/>
  <c r="O94" i="15" s="1"/>
  <c r="K564" i="10"/>
  <c r="K533" i="12"/>
  <c r="K617" i="12"/>
  <c r="P98" i="13"/>
  <c r="P122" i="13"/>
  <c r="K133" i="13"/>
  <c r="L314" i="13"/>
  <c r="L312" i="13" s="1"/>
  <c r="P333" i="13"/>
  <c r="K428" i="14"/>
  <c r="N120" i="15"/>
  <c r="P120" i="15" s="1"/>
  <c r="O401" i="15"/>
  <c r="K418" i="15"/>
  <c r="K430" i="15"/>
  <c r="K450" i="15"/>
  <c r="O459" i="15"/>
  <c r="K464" i="15"/>
  <c r="J676" i="1"/>
  <c r="J78" i="1"/>
  <c r="J135" i="1"/>
  <c r="N228" i="1"/>
  <c r="J238" i="1"/>
  <c r="N294" i="1"/>
  <c r="J301" i="1"/>
  <c r="N337" i="1"/>
  <c r="J341" i="1"/>
  <c r="J350" i="1"/>
  <c r="J378" i="1"/>
  <c r="L384" i="1"/>
  <c r="O384" i="1" s="1"/>
  <c r="N388" i="1"/>
  <c r="J399" i="1"/>
  <c r="I402" i="1"/>
  <c r="K402" i="1" s="1"/>
  <c r="N409" i="1"/>
  <c r="I416" i="1"/>
  <c r="N440" i="1"/>
  <c r="J447" i="1"/>
  <c r="J64" i="1"/>
  <c r="J89" i="1"/>
  <c r="J105" i="1"/>
  <c r="L316" i="1"/>
  <c r="J342" i="1"/>
  <c r="J345" i="1"/>
  <c r="I481" i="1"/>
  <c r="I517" i="1"/>
  <c r="J543" i="1"/>
  <c r="N587" i="1"/>
  <c r="J182" i="1"/>
  <c r="K88" i="9"/>
  <c r="N43" i="12"/>
  <c r="N41" i="12" s="1"/>
  <c r="K418" i="14"/>
  <c r="N222" i="2"/>
  <c r="K111" i="3"/>
  <c r="J655" i="1"/>
  <c r="K267" i="4"/>
  <c r="J509" i="1"/>
  <c r="O597" i="5"/>
  <c r="J652" i="1"/>
  <c r="O564" i="10"/>
  <c r="K425" i="11"/>
  <c r="L45" i="12"/>
  <c r="O45" i="12" s="1"/>
  <c r="J163" i="1"/>
  <c r="J176" i="1"/>
  <c r="J185" i="1"/>
  <c r="J189" i="1"/>
  <c r="J199" i="1"/>
  <c r="J203" i="1"/>
  <c r="J212" i="1"/>
  <c r="J216" i="1"/>
  <c r="N142" i="7"/>
  <c r="N140" i="7" s="1"/>
  <c r="K435" i="2"/>
  <c r="J611" i="1"/>
  <c r="L333" i="5"/>
  <c r="L331" i="5" s="1"/>
  <c r="L329" i="5" s="1"/>
  <c r="N55" i="9"/>
  <c r="N53" i="9" s="1"/>
  <c r="O457" i="9"/>
  <c r="K401" i="10"/>
  <c r="K423" i="10"/>
  <c r="K429" i="10"/>
  <c r="O435" i="10"/>
  <c r="K449" i="10"/>
  <c r="N34" i="11"/>
  <c r="N14" i="11" s="1"/>
  <c r="K635" i="11"/>
  <c r="L294" i="12"/>
  <c r="O294" i="12" s="1"/>
  <c r="K591" i="13"/>
  <c r="L254" i="2"/>
  <c r="O254" i="2" s="1"/>
  <c r="N331" i="2"/>
  <c r="N329" i="2" s="1"/>
  <c r="K149" i="8"/>
  <c r="K158" i="8"/>
  <c r="K199" i="8"/>
  <c r="O597" i="8"/>
  <c r="K580" i="9"/>
  <c r="O582" i="9"/>
  <c r="K593" i="9"/>
  <c r="K628" i="9"/>
  <c r="K631" i="9"/>
  <c r="K634" i="9"/>
  <c r="K421" i="11"/>
  <c r="K424" i="11"/>
  <c r="O564" i="11"/>
  <c r="O597" i="11"/>
  <c r="K341" i="13"/>
  <c r="O347" i="13"/>
  <c r="K449" i="14"/>
  <c r="O455" i="14"/>
  <c r="K132" i="15"/>
  <c r="P70" i="2"/>
  <c r="O566" i="2"/>
  <c r="J86" i="1"/>
  <c r="J129" i="1"/>
  <c r="J133" i="1"/>
  <c r="L225" i="1"/>
  <c r="J231" i="1"/>
  <c r="J236" i="1"/>
  <c r="J242" i="1"/>
  <c r="I249" i="1"/>
  <c r="L276" i="1"/>
  <c r="J283" i="1"/>
  <c r="I289" i="1"/>
  <c r="J160" i="1"/>
  <c r="J169" i="1"/>
  <c r="J174" i="1"/>
  <c r="J183" i="1"/>
  <c r="J187" i="1"/>
  <c r="J196" i="1"/>
  <c r="I219" i="1"/>
  <c r="O601" i="4"/>
  <c r="K597" i="5"/>
  <c r="L144" i="6"/>
  <c r="L142" i="6" s="1"/>
  <c r="L140" i="6" s="1"/>
  <c r="K200" i="12"/>
  <c r="N96" i="13"/>
  <c r="N94" i="13" s="1"/>
  <c r="K488" i="2"/>
  <c r="I488" i="1"/>
  <c r="K488" i="1" s="1"/>
  <c r="O534" i="7"/>
  <c r="L534" i="1"/>
  <c r="O534" i="1" s="1"/>
  <c r="K503" i="2"/>
  <c r="I503" i="1"/>
  <c r="K503" i="1" s="1"/>
  <c r="L49" i="1"/>
  <c r="L124" i="1"/>
  <c r="K470" i="2"/>
  <c r="I470" i="1"/>
  <c r="K470" i="1" s="1"/>
  <c r="L71" i="1"/>
  <c r="L258" i="1"/>
  <c r="O258" i="1" s="1"/>
  <c r="I425" i="1"/>
  <c r="I435" i="1"/>
  <c r="N102" i="1"/>
  <c r="K577" i="2"/>
  <c r="I577" i="1"/>
  <c r="K577" i="1" s="1"/>
  <c r="K593" i="2"/>
  <c r="I593" i="1"/>
  <c r="J667" i="1"/>
  <c r="I466" i="1"/>
  <c r="K475" i="3"/>
  <c r="I475" i="1"/>
  <c r="K475" i="1" s="1"/>
  <c r="L226" i="1"/>
  <c r="O456" i="6"/>
  <c r="L456" i="1"/>
  <c r="O456" i="1" s="1"/>
  <c r="K485" i="2"/>
  <c r="I485" i="1"/>
  <c r="K485" i="1" s="1"/>
  <c r="I375" i="1"/>
  <c r="N586" i="1"/>
  <c r="J661" i="1"/>
  <c r="I88" i="1"/>
  <c r="I84" i="1"/>
  <c r="I270" i="1"/>
  <c r="I64" i="1"/>
  <c r="I467" i="1"/>
  <c r="K467" i="1" s="1"/>
  <c r="I495" i="1"/>
  <c r="K495" i="1" s="1"/>
  <c r="I592" i="1"/>
  <c r="K592" i="1" s="1"/>
  <c r="L74" i="1"/>
  <c r="O74" i="1" s="1"/>
  <c r="I80" i="1"/>
  <c r="I86" i="1"/>
  <c r="I92" i="1"/>
  <c r="I285" i="1"/>
  <c r="N351" i="1"/>
  <c r="I372" i="1"/>
  <c r="I422" i="1"/>
  <c r="K422" i="1" s="1"/>
  <c r="I431" i="1"/>
  <c r="I451" i="1"/>
  <c r="L46" i="1"/>
  <c r="L58" i="1"/>
  <c r="I65" i="1"/>
  <c r="J83" i="1"/>
  <c r="K164" i="2"/>
  <c r="O668" i="3"/>
  <c r="L668" i="1"/>
  <c r="O668" i="1" s="1"/>
  <c r="I576" i="1"/>
  <c r="K576" i="1" s="1"/>
  <c r="L100" i="1"/>
  <c r="L145" i="1"/>
  <c r="J154" i="1"/>
  <c r="J159" i="1"/>
  <c r="J173" i="1"/>
  <c r="J200" i="1"/>
  <c r="J204" i="1"/>
  <c r="J213" i="1"/>
  <c r="K213" i="1" s="1"/>
  <c r="J260" i="1"/>
  <c r="I265" i="1"/>
  <c r="N314" i="1"/>
  <c r="J321" i="1"/>
  <c r="J326" i="1"/>
  <c r="J344" i="1"/>
  <c r="L347" i="1"/>
  <c r="I350" i="1"/>
  <c r="K350" i="1" s="1"/>
  <c r="J479" i="1"/>
  <c r="L256" i="1"/>
  <c r="J263" i="1"/>
  <c r="N275" i="1"/>
  <c r="J282" i="1"/>
  <c r="J625" i="1"/>
  <c r="J370" i="1"/>
  <c r="J380" i="1"/>
  <c r="N382" i="1"/>
  <c r="J392" i="1"/>
  <c r="J397" i="1"/>
  <c r="J401" i="1"/>
  <c r="N403" i="1"/>
  <c r="N406" i="1"/>
  <c r="J413" i="1"/>
  <c r="J417" i="1"/>
  <c r="J420" i="1"/>
  <c r="J423" i="1"/>
  <c r="J426" i="1"/>
  <c r="J429" i="1"/>
  <c r="J432" i="1"/>
  <c r="N435" i="1"/>
  <c r="J590" i="1"/>
  <c r="O601" i="11"/>
  <c r="J624" i="1"/>
  <c r="J647" i="1"/>
  <c r="K375" i="12"/>
  <c r="N33" i="12"/>
  <c r="N13" i="12" s="1"/>
  <c r="K396" i="12"/>
  <c r="K422" i="12"/>
  <c r="J580" i="1"/>
  <c r="N582" i="1"/>
  <c r="K533" i="2"/>
  <c r="O437" i="3"/>
  <c r="K455" i="3"/>
  <c r="K465" i="3"/>
  <c r="J620" i="1"/>
  <c r="J626" i="1"/>
  <c r="N648" i="1"/>
  <c r="I663" i="1"/>
  <c r="K663" i="1" s="1"/>
  <c r="N144" i="1"/>
  <c r="K200" i="4"/>
  <c r="N31" i="4"/>
  <c r="N29" i="4" s="1"/>
  <c r="L597" i="1"/>
  <c r="J488" i="1"/>
  <c r="J494" i="1"/>
  <c r="J497" i="1"/>
  <c r="J500" i="1"/>
  <c r="J503" i="1"/>
  <c r="I518" i="1"/>
  <c r="I521" i="1"/>
  <c r="I524" i="1"/>
  <c r="I527" i="1"/>
  <c r="I530" i="1"/>
  <c r="I533" i="1"/>
  <c r="J549" i="1"/>
  <c r="K616" i="6"/>
  <c r="K164" i="7"/>
  <c r="K173" i="7"/>
  <c r="O406" i="7"/>
  <c r="K420" i="7"/>
  <c r="O435" i="7"/>
  <c r="K112" i="9"/>
  <c r="K423" i="9"/>
  <c r="K426" i="9"/>
  <c r="K499" i="9"/>
  <c r="J671" i="9"/>
  <c r="O349" i="10"/>
  <c r="J651" i="10"/>
  <c r="N43" i="11"/>
  <c r="N41" i="11" s="1"/>
  <c r="N252" i="12"/>
  <c r="N250" i="12" s="1"/>
  <c r="O584" i="13"/>
  <c r="K630" i="13"/>
  <c r="K285" i="15"/>
  <c r="N49" i="1"/>
  <c r="N98" i="1"/>
  <c r="P98" i="1" s="1"/>
  <c r="L334" i="1"/>
  <c r="I340" i="1"/>
  <c r="I343" i="1"/>
  <c r="L352" i="1"/>
  <c r="N355" i="1"/>
  <c r="I370" i="1"/>
  <c r="I380" i="1"/>
  <c r="L385" i="1"/>
  <c r="J391" i="1"/>
  <c r="I397" i="1"/>
  <c r="I401" i="1"/>
  <c r="L406" i="1"/>
  <c r="J412" i="1"/>
  <c r="I417" i="1"/>
  <c r="I420" i="1"/>
  <c r="I423" i="1"/>
  <c r="I426" i="1"/>
  <c r="I429" i="1"/>
  <c r="K432" i="4"/>
  <c r="L435" i="1"/>
  <c r="N442" i="1"/>
  <c r="I449" i="1"/>
  <c r="L455" i="1"/>
  <c r="J510" i="1"/>
  <c r="J658" i="1"/>
  <c r="N668" i="1"/>
  <c r="N96" i="5"/>
  <c r="N94" i="5" s="1"/>
  <c r="J132" i="1"/>
  <c r="J229" i="1"/>
  <c r="J235" i="1"/>
  <c r="J241" i="1"/>
  <c r="J246" i="1"/>
  <c r="J323" i="1"/>
  <c r="J328" i="1"/>
  <c r="N34" i="5"/>
  <c r="N14" i="5" s="1"/>
  <c r="K449" i="5"/>
  <c r="N312" i="8"/>
  <c r="N310" i="8" s="1"/>
  <c r="N96" i="10"/>
  <c r="N94" i="10" s="1"/>
  <c r="N68" i="11"/>
  <c r="N66" i="11" s="1"/>
  <c r="P70" i="12"/>
  <c r="K432" i="12"/>
  <c r="L254" i="8"/>
  <c r="O254" i="8" s="1"/>
  <c r="M331" i="8"/>
  <c r="M329" i="8" s="1"/>
  <c r="K497" i="8"/>
  <c r="P57" i="9"/>
  <c r="K110" i="9"/>
  <c r="K265" i="9"/>
  <c r="N43" i="10"/>
  <c r="N41" i="10" s="1"/>
  <c r="L314" i="10"/>
  <c r="L312" i="10" s="1"/>
  <c r="O312" i="10" s="1"/>
  <c r="L122" i="11"/>
  <c r="O122" i="11" s="1"/>
  <c r="N252" i="11"/>
  <c r="N250" i="11" s="1"/>
  <c r="P294" i="12"/>
  <c r="N312" i="12"/>
  <c r="N310" i="12" s="1"/>
  <c r="N222" i="13"/>
  <c r="N220" i="13" s="1"/>
  <c r="K149" i="14"/>
  <c r="K149" i="15"/>
  <c r="K158" i="15"/>
  <c r="L294" i="15"/>
  <c r="O294" i="15" s="1"/>
  <c r="O455" i="2"/>
  <c r="N462" i="1"/>
  <c r="I520" i="1"/>
  <c r="I523" i="1"/>
  <c r="I532" i="1"/>
  <c r="J665" i="1"/>
  <c r="N438" i="1"/>
  <c r="N443" i="1"/>
  <c r="J449" i="1"/>
  <c r="J452" i="1"/>
  <c r="N455" i="1"/>
  <c r="N458" i="1"/>
  <c r="I529" i="1"/>
  <c r="N558" i="1"/>
  <c r="L566" i="1"/>
  <c r="J675" i="1"/>
  <c r="O568" i="5"/>
  <c r="N222" i="6"/>
  <c r="N220" i="6" s="1"/>
  <c r="N333" i="1"/>
  <c r="J339" i="1"/>
  <c r="J349" i="1"/>
  <c r="J361" i="1"/>
  <c r="J366" i="1"/>
  <c r="L537" i="1"/>
  <c r="K349" i="9"/>
  <c r="K381" i="9"/>
  <c r="K396" i="9"/>
  <c r="K199" i="12"/>
  <c r="N222" i="12"/>
  <c r="N220" i="12" s="1"/>
  <c r="K235" i="12"/>
  <c r="N292" i="14"/>
  <c r="N290" i="14" s="1"/>
  <c r="J346" i="1"/>
  <c r="N352" i="1"/>
  <c r="N356" i="1"/>
  <c r="J363" i="1"/>
  <c r="N463" i="1"/>
  <c r="J466" i="1"/>
  <c r="J475" i="1"/>
  <c r="J508" i="1"/>
  <c r="J514" i="1"/>
  <c r="J517" i="1"/>
  <c r="J520" i="1"/>
  <c r="J523" i="1"/>
  <c r="J526" i="1"/>
  <c r="J529" i="1"/>
  <c r="J532" i="1"/>
  <c r="N534" i="1"/>
  <c r="N537" i="1"/>
  <c r="J544" i="1"/>
  <c r="J548" i="1"/>
  <c r="N551" i="1"/>
  <c r="N554" i="1"/>
  <c r="N559" i="1"/>
  <c r="J564" i="1"/>
  <c r="N570" i="1"/>
  <c r="J575" i="1"/>
  <c r="J578" i="1"/>
  <c r="N580" i="1"/>
  <c r="N583" i="1"/>
  <c r="N588" i="1"/>
  <c r="J591" i="1"/>
  <c r="J594" i="1"/>
  <c r="J616" i="1"/>
  <c r="J619" i="1"/>
  <c r="J622" i="1"/>
  <c r="J629" i="1"/>
  <c r="J632" i="1"/>
  <c r="J635" i="1"/>
  <c r="J648" i="1"/>
  <c r="J657" i="1"/>
  <c r="N661" i="1"/>
  <c r="N671" i="1"/>
  <c r="J677" i="1"/>
  <c r="I473" i="1"/>
  <c r="I482" i="1"/>
  <c r="N31" i="3"/>
  <c r="N29" i="3" s="1"/>
  <c r="N32" i="3"/>
  <c r="N30" i="3" s="1"/>
  <c r="L70" i="4"/>
  <c r="O70" i="4" s="1"/>
  <c r="P102" i="4"/>
  <c r="L314" i="4"/>
  <c r="L312" i="4" s="1"/>
  <c r="O312" i="4" s="1"/>
  <c r="K328" i="4"/>
  <c r="N55" i="5"/>
  <c r="P55" i="5" s="1"/>
  <c r="N70" i="1"/>
  <c r="J81" i="1"/>
  <c r="L123" i="1"/>
  <c r="J233" i="1"/>
  <c r="N254" i="1"/>
  <c r="J265" i="1"/>
  <c r="J269" i="1"/>
  <c r="J320" i="1"/>
  <c r="J325" i="1"/>
  <c r="O347" i="5"/>
  <c r="K597" i="6"/>
  <c r="K629" i="6"/>
  <c r="P144" i="7"/>
  <c r="M252" i="7"/>
  <c r="P252" i="7" s="1"/>
  <c r="L314" i="7"/>
  <c r="O314" i="7" s="1"/>
  <c r="K345" i="7"/>
  <c r="K474" i="7"/>
  <c r="N33" i="9"/>
  <c r="N13" i="9" s="1"/>
  <c r="K630" i="9"/>
  <c r="K229" i="10"/>
  <c r="K235" i="10"/>
  <c r="K466" i="11"/>
  <c r="K498" i="12"/>
  <c r="L314" i="14"/>
  <c r="O314" i="14" s="1"/>
  <c r="J470" i="1"/>
  <c r="K133" i="15"/>
  <c r="O535" i="15"/>
  <c r="N564" i="1"/>
  <c r="I525" i="1"/>
  <c r="N540" i="1"/>
  <c r="N556" i="1"/>
  <c r="O650" i="2"/>
  <c r="L650" i="1"/>
  <c r="J671" i="2"/>
  <c r="J674" i="1"/>
  <c r="M312" i="4"/>
  <c r="P312" i="4" s="1"/>
  <c r="P314" i="4"/>
  <c r="O552" i="5"/>
  <c r="L552" i="1"/>
  <c r="O552" i="1" s="1"/>
  <c r="I112" i="1"/>
  <c r="L126" i="1"/>
  <c r="O126" i="1" s="1"/>
  <c r="I215" i="1"/>
  <c r="K215" i="1" s="1"/>
  <c r="M254" i="1"/>
  <c r="I309" i="1"/>
  <c r="N353" i="1"/>
  <c r="I373" i="1"/>
  <c r="K373" i="1" s="1"/>
  <c r="I376" i="1"/>
  <c r="L382" i="1"/>
  <c r="O382" i="1" s="1"/>
  <c r="L403" i="1"/>
  <c r="O403" i="1" s="1"/>
  <c r="I432" i="1"/>
  <c r="L438" i="1"/>
  <c r="O438" i="1" s="1"/>
  <c r="I452" i="1"/>
  <c r="K452" i="1" s="1"/>
  <c r="L458" i="1"/>
  <c r="O458" i="1" s="1"/>
  <c r="I479" i="1"/>
  <c r="K479" i="1" s="1"/>
  <c r="I484" i="1"/>
  <c r="K484" i="1" s="1"/>
  <c r="I487" i="1"/>
  <c r="K487" i="1" s="1"/>
  <c r="I494" i="1"/>
  <c r="K494" i="1" s="1"/>
  <c r="I502" i="1"/>
  <c r="K502" i="1" s="1"/>
  <c r="I506" i="1"/>
  <c r="K506" i="1" s="1"/>
  <c r="I510" i="1"/>
  <c r="K510" i="1" s="1"/>
  <c r="I515" i="1"/>
  <c r="K515" i="1" s="1"/>
  <c r="I575" i="1"/>
  <c r="K575" i="1" s="1"/>
  <c r="I591" i="1"/>
  <c r="L598" i="1"/>
  <c r="O598" i="1" s="1"/>
  <c r="I671" i="1"/>
  <c r="K671" i="1" s="1"/>
  <c r="M222" i="2"/>
  <c r="P222" i="2" s="1"/>
  <c r="N331" i="3"/>
  <c r="P331" i="3" s="1"/>
  <c r="I367" i="3"/>
  <c r="K367" i="3" s="1"/>
  <c r="P70" i="11"/>
  <c r="M68" i="11"/>
  <c r="P68" i="11" s="1"/>
  <c r="I516" i="1"/>
  <c r="O533" i="2"/>
  <c r="L533" i="1"/>
  <c r="K580" i="2"/>
  <c r="I580" i="1"/>
  <c r="K590" i="2"/>
  <c r="I590" i="1"/>
  <c r="K590" i="1" s="1"/>
  <c r="J92" i="1"/>
  <c r="K92" i="1" s="1"/>
  <c r="N126" i="1"/>
  <c r="J138" i="1"/>
  <c r="L298" i="1"/>
  <c r="I304" i="1"/>
  <c r="L354" i="1"/>
  <c r="N385" i="1"/>
  <c r="I471" i="1"/>
  <c r="K471" i="1" s="1"/>
  <c r="I476" i="1"/>
  <c r="K476" i="1" s="1"/>
  <c r="I491" i="1"/>
  <c r="K491" i="1" s="1"/>
  <c r="I499" i="1"/>
  <c r="L600" i="1"/>
  <c r="O600" i="1" s="1"/>
  <c r="I649" i="1"/>
  <c r="N26" i="2"/>
  <c r="N16" i="2" s="1"/>
  <c r="I526" i="1"/>
  <c r="O537" i="2"/>
  <c r="O554" i="2"/>
  <c r="L554" i="1"/>
  <c r="O554" i="1" s="1"/>
  <c r="I564" i="1"/>
  <c r="N569" i="1"/>
  <c r="O583" i="2"/>
  <c r="L583" i="1"/>
  <c r="O583" i="1" s="1"/>
  <c r="K594" i="2"/>
  <c r="I594" i="1"/>
  <c r="K594" i="1" s="1"/>
  <c r="I597" i="1"/>
  <c r="J656" i="1"/>
  <c r="O661" i="2"/>
  <c r="L661" i="1"/>
  <c r="O661" i="1" s="1"/>
  <c r="J668" i="1"/>
  <c r="O671" i="2"/>
  <c r="L671" i="1"/>
  <c r="O671" i="1" s="1"/>
  <c r="J650" i="1"/>
  <c r="N665" i="1"/>
  <c r="K109" i="4"/>
  <c r="K112" i="4"/>
  <c r="P144" i="4"/>
  <c r="K249" i="4"/>
  <c r="M292" i="4"/>
  <c r="P292" i="4" s="1"/>
  <c r="P294" i="4"/>
  <c r="N33" i="4"/>
  <c r="N13" i="4" s="1"/>
  <c r="L275" i="5"/>
  <c r="O275" i="5" s="1"/>
  <c r="O406" i="5"/>
  <c r="N565" i="1"/>
  <c r="O568" i="6"/>
  <c r="N568" i="1"/>
  <c r="J577" i="1"/>
  <c r="O651" i="2"/>
  <c r="L651" i="1"/>
  <c r="O651" i="1" s="1"/>
  <c r="O665" i="2"/>
  <c r="L665" i="1"/>
  <c r="O665" i="1" s="1"/>
  <c r="O351" i="9"/>
  <c r="L31" i="9"/>
  <c r="L29" i="9" s="1"/>
  <c r="O29" i="9" s="1"/>
  <c r="L61" i="1"/>
  <c r="O61" i="1" s="1"/>
  <c r="I85" i="1"/>
  <c r="L228" i="1"/>
  <c r="O228" i="1" s="1"/>
  <c r="I238" i="1"/>
  <c r="K238" i="1" s="1"/>
  <c r="I244" i="1"/>
  <c r="K244" i="1" s="1"/>
  <c r="I267" i="1"/>
  <c r="K267" i="1" s="1"/>
  <c r="L279" i="1"/>
  <c r="O279" i="1" s="1"/>
  <c r="I368" i="1"/>
  <c r="I468" i="1"/>
  <c r="K468" i="1" s="1"/>
  <c r="I492" i="1"/>
  <c r="K492" i="1" s="1"/>
  <c r="I496" i="1"/>
  <c r="K496" i="1" s="1"/>
  <c r="I513" i="1"/>
  <c r="K513" i="1" s="1"/>
  <c r="L536" i="1"/>
  <c r="O536" i="1" s="1"/>
  <c r="I578" i="1"/>
  <c r="K578" i="1" s="1"/>
  <c r="I620" i="1"/>
  <c r="I650" i="1"/>
  <c r="J593" i="1"/>
  <c r="N598" i="1"/>
  <c r="J618" i="1"/>
  <c r="J628" i="1"/>
  <c r="J631" i="1"/>
  <c r="J634" i="1"/>
  <c r="J649" i="1"/>
  <c r="J530" i="1"/>
  <c r="J533" i="1"/>
  <c r="N535" i="1"/>
  <c r="N539" i="1"/>
  <c r="J550" i="1"/>
  <c r="N552" i="1"/>
  <c r="N555" i="1"/>
  <c r="K595" i="4"/>
  <c r="I595" i="1"/>
  <c r="M273" i="9"/>
  <c r="P273" i="9" s="1"/>
  <c r="M22" i="9"/>
  <c r="M12" i="9" s="1"/>
  <c r="J512" i="1"/>
  <c r="N31" i="10"/>
  <c r="N29" i="10" s="1"/>
  <c r="I264" i="1"/>
  <c r="K419" i="1"/>
  <c r="I469" i="1"/>
  <c r="K469" i="1" s="1"/>
  <c r="I478" i="1"/>
  <c r="K478" i="1" s="1"/>
  <c r="I486" i="1"/>
  <c r="K486" i="1" s="1"/>
  <c r="I489" i="1"/>
  <c r="K489" i="1" s="1"/>
  <c r="I504" i="1"/>
  <c r="K504" i="1" s="1"/>
  <c r="I509" i="1"/>
  <c r="K509" i="1" s="1"/>
  <c r="I514" i="1"/>
  <c r="K514" i="1" s="1"/>
  <c r="I551" i="1"/>
  <c r="K551" i="1" s="1"/>
  <c r="I596" i="1"/>
  <c r="K596" i="1" s="1"/>
  <c r="K668" i="3"/>
  <c r="I668" i="1"/>
  <c r="K668" i="1" s="1"/>
  <c r="N604" i="1"/>
  <c r="I611" i="1"/>
  <c r="K617" i="1" s="1"/>
  <c r="I614" i="1"/>
  <c r="I617" i="1"/>
  <c r="I623" i="1"/>
  <c r="I626" i="1"/>
  <c r="K633" i="4"/>
  <c r="I633" i="1"/>
  <c r="O382" i="8"/>
  <c r="L31" i="8"/>
  <c r="O31" i="8" s="1"/>
  <c r="N96" i="2"/>
  <c r="N94" i="2" s="1"/>
  <c r="K138" i="2"/>
  <c r="N312" i="2"/>
  <c r="N310" i="2" s="1"/>
  <c r="L648" i="1"/>
  <c r="K88" i="3"/>
  <c r="N120" i="3"/>
  <c r="N118" i="3" s="1"/>
  <c r="K149" i="4"/>
  <c r="N292" i="4"/>
  <c r="N290" i="4" s="1"/>
  <c r="O352" i="4"/>
  <c r="K111" i="5"/>
  <c r="N26" i="7"/>
  <c r="N16" i="7" s="1"/>
  <c r="P16" i="7" s="1"/>
  <c r="K189" i="7"/>
  <c r="N68" i="9"/>
  <c r="N66" i="9" s="1"/>
  <c r="N34" i="9"/>
  <c r="N14" i="9" s="1"/>
  <c r="O581" i="10"/>
  <c r="L31" i="10"/>
  <c r="O31" i="10" s="1"/>
  <c r="J112" i="1"/>
  <c r="L277" i="1"/>
  <c r="J284" i="1"/>
  <c r="J289" i="1"/>
  <c r="K289" i="1" s="1"/>
  <c r="J300" i="1"/>
  <c r="K345" i="2"/>
  <c r="N33" i="2"/>
  <c r="N13" i="2" s="1"/>
  <c r="K428" i="2"/>
  <c r="N567" i="1"/>
  <c r="N572" i="1"/>
  <c r="J576" i="1"/>
  <c r="J579" i="1"/>
  <c r="N581" i="1"/>
  <c r="N584" i="1"/>
  <c r="J589" i="1"/>
  <c r="J592" i="1"/>
  <c r="J595" i="1"/>
  <c r="N597" i="1"/>
  <c r="N605" i="1"/>
  <c r="J614" i="1"/>
  <c r="N22" i="3"/>
  <c r="L98" i="3"/>
  <c r="O98" i="3" s="1"/>
  <c r="K110" i="3"/>
  <c r="K164" i="3"/>
  <c r="K173" i="3"/>
  <c r="P314" i="3"/>
  <c r="K449" i="3"/>
  <c r="K466" i="3"/>
  <c r="O597" i="3"/>
  <c r="K266" i="4"/>
  <c r="O337" i="4"/>
  <c r="K341" i="4"/>
  <c r="K377" i="4"/>
  <c r="O380" i="4"/>
  <c r="O404" i="4"/>
  <c r="K450" i="4"/>
  <c r="O459" i="4"/>
  <c r="K464" i="4"/>
  <c r="O537" i="4"/>
  <c r="K564" i="4"/>
  <c r="O566" i="4"/>
  <c r="K328" i="5"/>
  <c r="O380" i="5"/>
  <c r="O401" i="5"/>
  <c r="N32" i="10"/>
  <c r="N30" i="10" s="1"/>
  <c r="L34" i="10"/>
  <c r="N292" i="11"/>
  <c r="N290" i="11" s="1"/>
  <c r="O537" i="5"/>
  <c r="O224" i="7"/>
  <c r="P57" i="2"/>
  <c r="K64" i="2"/>
  <c r="K85" i="2"/>
  <c r="O435" i="2"/>
  <c r="J495" i="1"/>
  <c r="J498" i="1"/>
  <c r="J501" i="1"/>
  <c r="J504" i="1"/>
  <c r="N557" i="1"/>
  <c r="K573" i="2"/>
  <c r="L24" i="3"/>
  <c r="O24" i="3" s="1"/>
  <c r="P254" i="3"/>
  <c r="K377" i="3"/>
  <c r="O380" i="3"/>
  <c r="N142" i="4"/>
  <c r="N140" i="4" s="1"/>
  <c r="K345" i="4"/>
  <c r="K416" i="4"/>
  <c r="K419" i="4"/>
  <c r="K422" i="4"/>
  <c r="K425" i="4"/>
  <c r="K465" i="4"/>
  <c r="K474" i="4"/>
  <c r="K164" i="5"/>
  <c r="K186" i="5"/>
  <c r="K204" i="5"/>
  <c r="O580" i="5"/>
  <c r="N43" i="6"/>
  <c r="N41" i="6" s="1"/>
  <c r="K455" i="6"/>
  <c r="O457" i="6"/>
  <c r="K547" i="6"/>
  <c r="L32" i="7"/>
  <c r="L30" i="7" s="1"/>
  <c r="N120" i="9"/>
  <c r="N118" i="9" s="1"/>
  <c r="N32" i="9"/>
  <c r="N30" i="9" s="1"/>
  <c r="N222" i="15"/>
  <c r="N220" i="15" s="1"/>
  <c r="O601" i="8"/>
  <c r="K628" i="8"/>
  <c r="P70" i="9"/>
  <c r="K81" i="9"/>
  <c r="K164" i="10"/>
  <c r="O347" i="10"/>
  <c r="K573" i="10"/>
  <c r="K613" i="11"/>
  <c r="K349" i="12"/>
  <c r="K435" i="12"/>
  <c r="O437" i="12"/>
  <c r="K185" i="13"/>
  <c r="P314" i="13"/>
  <c r="K368" i="13"/>
  <c r="O380" i="13"/>
  <c r="K481" i="13"/>
  <c r="P122" i="14"/>
  <c r="K398" i="14"/>
  <c r="O404" i="14"/>
  <c r="K417" i="14"/>
  <c r="K533" i="14"/>
  <c r="O535" i="14"/>
  <c r="K200" i="15"/>
  <c r="O352" i="15"/>
  <c r="K615" i="15"/>
  <c r="N33" i="8"/>
  <c r="N13" i="8" s="1"/>
  <c r="K199" i="11"/>
  <c r="L294" i="11"/>
  <c r="O294" i="11" s="1"/>
  <c r="O380" i="11"/>
  <c r="K633" i="11"/>
  <c r="N142" i="12"/>
  <c r="N140" i="12" s="1"/>
  <c r="N43" i="13"/>
  <c r="P43" i="13" s="1"/>
  <c r="N331" i="14"/>
  <c r="N329" i="14" s="1"/>
  <c r="O298" i="15"/>
  <c r="K432" i="5"/>
  <c r="O455" i="5"/>
  <c r="N68" i="6"/>
  <c r="N66" i="6" s="1"/>
  <c r="K341" i="6"/>
  <c r="O404" i="6"/>
  <c r="K418" i="6"/>
  <c r="K421" i="6"/>
  <c r="K427" i="6"/>
  <c r="N312" i="7"/>
  <c r="N310" i="7" s="1"/>
  <c r="O337" i="7"/>
  <c r="K350" i="7"/>
  <c r="N33" i="7"/>
  <c r="N13" i="7" s="1"/>
  <c r="K375" i="7"/>
  <c r="K396" i="7"/>
  <c r="O533" i="7"/>
  <c r="K631" i="7"/>
  <c r="L45" i="8"/>
  <c r="O45" i="8" s="1"/>
  <c r="L144" i="8"/>
  <c r="O144" i="8" s="1"/>
  <c r="L314" i="8"/>
  <c r="L312" i="8" s="1"/>
  <c r="K597" i="8"/>
  <c r="O599" i="8"/>
  <c r="O650" i="8"/>
  <c r="K111" i="9"/>
  <c r="O404" i="9"/>
  <c r="K421" i="9"/>
  <c r="K424" i="9"/>
  <c r="K427" i="9"/>
  <c r="O459" i="9"/>
  <c r="L70" i="10"/>
  <c r="O70" i="10" s="1"/>
  <c r="L294" i="10"/>
  <c r="L292" i="10" s="1"/>
  <c r="L290" i="10" s="1"/>
  <c r="O290" i="10" s="1"/>
  <c r="K340" i="11"/>
  <c r="K547" i="11"/>
  <c r="N34" i="12"/>
  <c r="N14" i="12" s="1"/>
  <c r="K397" i="12"/>
  <c r="K401" i="12"/>
  <c r="K423" i="12"/>
  <c r="L144" i="13"/>
  <c r="L142" i="13" s="1"/>
  <c r="K164" i="13"/>
  <c r="K200" i="13"/>
  <c r="N252" i="13"/>
  <c r="N250" i="13" s="1"/>
  <c r="K372" i="13"/>
  <c r="O401" i="13"/>
  <c r="K497" i="13"/>
  <c r="O535" i="13"/>
  <c r="K628" i="13"/>
  <c r="K631" i="13"/>
  <c r="J671" i="13"/>
  <c r="L254" i="14"/>
  <c r="O254" i="14" s="1"/>
  <c r="K343" i="14"/>
  <c r="K219" i="15"/>
  <c r="K306" i="15"/>
  <c r="K372" i="15"/>
  <c r="O564" i="15"/>
  <c r="K629" i="15"/>
  <c r="J671" i="15"/>
  <c r="K345" i="6"/>
  <c r="K533" i="6"/>
  <c r="O649" i="6"/>
  <c r="K328" i="7"/>
  <c r="O537" i="7"/>
  <c r="O566" i="7"/>
  <c r="K629" i="7"/>
  <c r="K635" i="7"/>
  <c r="N43" i="8"/>
  <c r="N41" i="8" s="1"/>
  <c r="L57" i="8"/>
  <c r="O57" i="8" s="1"/>
  <c r="N142" i="8"/>
  <c r="N140" i="8" s="1"/>
  <c r="K189" i="8"/>
  <c r="K229" i="8"/>
  <c r="K235" i="8"/>
  <c r="K619" i="8"/>
  <c r="K158" i="9"/>
  <c r="L224" i="9"/>
  <c r="O224" i="9" s="1"/>
  <c r="K249" i="9"/>
  <c r="K431" i="9"/>
  <c r="O599" i="9"/>
  <c r="L33" i="10"/>
  <c r="O33" i="10" s="1"/>
  <c r="K340" i="10"/>
  <c r="K422" i="10"/>
  <c r="K597" i="10"/>
  <c r="K628" i="10"/>
  <c r="K634" i="10"/>
  <c r="K380" i="11"/>
  <c r="K401" i="11"/>
  <c r="O406" i="11"/>
  <c r="K377" i="12"/>
  <c r="K398" i="12"/>
  <c r="O404" i="12"/>
  <c r="K418" i="12"/>
  <c r="K427" i="12"/>
  <c r="K219" i="13"/>
  <c r="K349" i="13"/>
  <c r="N34" i="13"/>
  <c r="N14" i="13" s="1"/>
  <c r="K465" i="13"/>
  <c r="O599" i="13"/>
  <c r="K635" i="13"/>
  <c r="P57" i="14"/>
  <c r="K189" i="14"/>
  <c r="O337" i="14"/>
  <c r="K341" i="14"/>
  <c r="O537" i="14"/>
  <c r="K564" i="14"/>
  <c r="K189" i="15"/>
  <c r="K199" i="15"/>
  <c r="K229" i="15"/>
  <c r="K235" i="15"/>
  <c r="K376" i="15"/>
  <c r="K380" i="15"/>
  <c r="K429" i="15"/>
  <c r="K547" i="15"/>
  <c r="L34" i="2"/>
  <c r="K397" i="2"/>
  <c r="K417" i="2"/>
  <c r="K420" i="2"/>
  <c r="O437" i="2"/>
  <c r="J513" i="1"/>
  <c r="K81" i="2"/>
  <c r="O580" i="2"/>
  <c r="O599" i="2"/>
  <c r="K629" i="2"/>
  <c r="P45" i="3"/>
  <c r="K86" i="3"/>
  <c r="K93" i="3"/>
  <c r="J117" i="1"/>
  <c r="J262" i="1"/>
  <c r="K266" i="3"/>
  <c r="K328" i="3"/>
  <c r="K345" i="3"/>
  <c r="K349" i="3"/>
  <c r="L351" i="1"/>
  <c r="O351" i="1" s="1"/>
  <c r="N358" i="1"/>
  <c r="K422" i="3"/>
  <c r="K425" i="3"/>
  <c r="K428" i="3"/>
  <c r="K431" i="3"/>
  <c r="K450" i="3"/>
  <c r="K464" i="3"/>
  <c r="K473" i="3"/>
  <c r="N120" i="2"/>
  <c r="P120" i="2" s="1"/>
  <c r="K200" i="2"/>
  <c r="L224" i="2"/>
  <c r="L222" i="2" s="1"/>
  <c r="O298" i="2"/>
  <c r="K432" i="2"/>
  <c r="K474" i="2"/>
  <c r="J482" i="1"/>
  <c r="L98" i="2"/>
  <c r="O98" i="2" s="1"/>
  <c r="L144" i="2"/>
  <c r="O144" i="2" s="1"/>
  <c r="P294" i="2"/>
  <c r="K306" i="2"/>
  <c r="N32" i="2"/>
  <c r="N30" i="2" s="1"/>
  <c r="K427" i="2"/>
  <c r="K430" i="2"/>
  <c r="K618" i="2"/>
  <c r="K149" i="3"/>
  <c r="N222" i="3"/>
  <c r="N220" i="3" s="1"/>
  <c r="L333" i="3"/>
  <c r="O333" i="3" s="1"/>
  <c r="I474" i="1"/>
  <c r="K630" i="2"/>
  <c r="P224" i="3"/>
  <c r="K370" i="3"/>
  <c r="N34" i="3"/>
  <c r="N14" i="3" s="1"/>
  <c r="K201" i="2"/>
  <c r="K219" i="2"/>
  <c r="K419" i="2"/>
  <c r="P57" i="3"/>
  <c r="K64" i="3"/>
  <c r="L122" i="3"/>
  <c r="O122" i="3" s="1"/>
  <c r="K201" i="3"/>
  <c r="K249" i="3"/>
  <c r="L275" i="3"/>
  <c r="O275" i="3" s="1"/>
  <c r="O383" i="3"/>
  <c r="K398" i="3"/>
  <c r="O401" i="3"/>
  <c r="K421" i="3"/>
  <c r="K481" i="3"/>
  <c r="K498" i="3"/>
  <c r="K398" i="6"/>
  <c r="K200" i="7"/>
  <c r="N292" i="7"/>
  <c r="N290" i="7" s="1"/>
  <c r="O439" i="7"/>
  <c r="K450" i="7"/>
  <c r="O459" i="7"/>
  <c r="K473" i="7"/>
  <c r="M68" i="8"/>
  <c r="P68" i="8" s="1"/>
  <c r="K421" i="8"/>
  <c r="K424" i="8"/>
  <c r="O455" i="8"/>
  <c r="K82" i="9"/>
  <c r="K402" i="9"/>
  <c r="K497" i="9"/>
  <c r="N273" i="10"/>
  <c r="N271" i="10" s="1"/>
  <c r="O566" i="10"/>
  <c r="K429" i="11"/>
  <c r="K474" i="11"/>
  <c r="L34" i="11"/>
  <c r="K573" i="11"/>
  <c r="L314" i="12"/>
  <c r="L312" i="12" s="1"/>
  <c r="K341" i="12"/>
  <c r="K380" i="12"/>
  <c r="O435" i="12"/>
  <c r="L34" i="12"/>
  <c r="J651" i="12"/>
  <c r="P70" i="13"/>
  <c r="K117" i="13"/>
  <c r="N31" i="13"/>
  <c r="N29" i="13" s="1"/>
  <c r="K397" i="14"/>
  <c r="N33" i="15"/>
  <c r="N13" i="15" s="1"/>
  <c r="K615" i="3"/>
  <c r="K113" i="4"/>
  <c r="K370" i="4"/>
  <c r="N34" i="4"/>
  <c r="N14" i="4" s="1"/>
  <c r="K426" i="4"/>
  <c r="J469" i="1"/>
  <c r="J472" i="1"/>
  <c r="J480" i="1"/>
  <c r="N538" i="1"/>
  <c r="J545" i="1"/>
  <c r="N602" i="1"/>
  <c r="J609" i="1"/>
  <c r="I613" i="1"/>
  <c r="I619" i="1"/>
  <c r="I622" i="1"/>
  <c r="I625" i="1"/>
  <c r="I635" i="1"/>
  <c r="K109" i="5"/>
  <c r="K112" i="5"/>
  <c r="K235" i="5"/>
  <c r="L294" i="5"/>
  <c r="O294" i="5" s="1"/>
  <c r="O385" i="5"/>
  <c r="K401" i="5"/>
  <c r="K449" i="6"/>
  <c r="K341" i="7"/>
  <c r="K613" i="7"/>
  <c r="N32" i="8"/>
  <c r="N30" i="8" s="1"/>
  <c r="K350" i="9"/>
  <c r="O385" i="9"/>
  <c r="N68" i="10"/>
  <c r="N66" i="10" s="1"/>
  <c r="L98" i="10"/>
  <c r="L96" i="10" s="1"/>
  <c r="O96" i="10" s="1"/>
  <c r="O383" i="10"/>
  <c r="N34" i="10"/>
  <c r="N14" i="10" s="1"/>
  <c r="K449" i="11"/>
  <c r="O455" i="11"/>
  <c r="K465" i="11"/>
  <c r="K345" i="12"/>
  <c r="K630" i="12"/>
  <c r="O601" i="13"/>
  <c r="N96" i="14"/>
  <c r="N94" i="14" s="1"/>
  <c r="N142" i="14"/>
  <c r="N140" i="14" s="1"/>
  <c r="K473" i="14"/>
  <c r="N68" i="15"/>
  <c r="N66" i="15" s="1"/>
  <c r="P333" i="15"/>
  <c r="J597" i="1"/>
  <c r="N599" i="1"/>
  <c r="N603" i="1"/>
  <c r="J610" i="1"/>
  <c r="J613" i="1"/>
  <c r="I616" i="1"/>
  <c r="J653" i="1"/>
  <c r="J660" i="1"/>
  <c r="J663" i="1"/>
  <c r="J666" i="1"/>
  <c r="J673" i="1"/>
  <c r="P98" i="5"/>
  <c r="P144" i="5"/>
  <c r="K158" i="5"/>
  <c r="K199" i="6"/>
  <c r="M96" i="7"/>
  <c r="P96" i="7" s="1"/>
  <c r="K416" i="7"/>
  <c r="K425" i="7"/>
  <c r="O437" i="7"/>
  <c r="K482" i="7"/>
  <c r="O597" i="7"/>
  <c r="N644" i="7"/>
  <c r="N640" i="7" s="1"/>
  <c r="N638" i="7" s="1"/>
  <c r="N636" i="7" s="1"/>
  <c r="K117" i="8"/>
  <c r="K402" i="8"/>
  <c r="K422" i="8"/>
  <c r="P98" i="9"/>
  <c r="N31" i="9"/>
  <c r="N29" i="9" s="1"/>
  <c r="L57" i="11"/>
  <c r="O57" i="11" s="1"/>
  <c r="O537" i="12"/>
  <c r="K564" i="12"/>
  <c r="O597" i="12"/>
  <c r="K173" i="13"/>
  <c r="P224" i="13"/>
  <c r="K345" i="13"/>
  <c r="K377" i="13"/>
  <c r="N120" i="14"/>
  <c r="N118" i="14" s="1"/>
  <c r="N312" i="14"/>
  <c r="N310" i="14" s="1"/>
  <c r="O564" i="14"/>
  <c r="K624" i="14"/>
  <c r="J651" i="14"/>
  <c r="P70" i="15"/>
  <c r="K164" i="15"/>
  <c r="K267" i="15"/>
  <c r="N273" i="15"/>
  <c r="P273" i="15" s="1"/>
  <c r="L333" i="15"/>
  <c r="L331" i="15" s="1"/>
  <c r="K340" i="15"/>
  <c r="K417" i="15"/>
  <c r="J516" i="1"/>
  <c r="J519" i="1"/>
  <c r="J522" i="1"/>
  <c r="J525" i="1"/>
  <c r="J528" i="1"/>
  <c r="N533" i="1"/>
  <c r="N536" i="1"/>
  <c r="N541" i="1"/>
  <c r="J547" i="1"/>
  <c r="J551" i="1"/>
  <c r="K349" i="4"/>
  <c r="K421" i="4"/>
  <c r="O435" i="5"/>
  <c r="L275" i="6"/>
  <c r="L273" i="6" s="1"/>
  <c r="L271" i="6" s="1"/>
  <c r="O271" i="6" s="1"/>
  <c r="K381" i="6"/>
  <c r="K402" i="6"/>
  <c r="K425" i="6"/>
  <c r="O437" i="6"/>
  <c r="L47" i="1"/>
  <c r="M70" i="1"/>
  <c r="J80" i="1"/>
  <c r="J88" i="1"/>
  <c r="J93" i="1"/>
  <c r="J111" i="1"/>
  <c r="K111" i="1" s="1"/>
  <c r="J115" i="1"/>
  <c r="J156" i="1"/>
  <c r="J161" i="1"/>
  <c r="J170" i="1"/>
  <c r="J175" i="1"/>
  <c r="K349" i="7"/>
  <c r="J465" i="1"/>
  <c r="J468" i="1"/>
  <c r="L34" i="7"/>
  <c r="I573" i="1"/>
  <c r="O601" i="7"/>
  <c r="N68" i="8"/>
  <c r="N66" i="8" s="1"/>
  <c r="K617" i="8"/>
  <c r="K633" i="8"/>
  <c r="K173" i="9"/>
  <c r="K264" i="9"/>
  <c r="N273" i="9"/>
  <c r="N271" i="9" s="1"/>
  <c r="K629" i="9"/>
  <c r="I367" i="10"/>
  <c r="K367" i="10" s="1"/>
  <c r="K381" i="10"/>
  <c r="K547" i="10"/>
  <c r="K149" i="11"/>
  <c r="N312" i="11"/>
  <c r="N310" i="11" s="1"/>
  <c r="K621" i="11"/>
  <c r="L98" i="12"/>
  <c r="L96" i="12" s="1"/>
  <c r="N292" i="12"/>
  <c r="N290" i="12" s="1"/>
  <c r="K340" i="12"/>
  <c r="L275" i="13"/>
  <c r="O275" i="13" s="1"/>
  <c r="K289" i="13"/>
  <c r="L333" i="13"/>
  <c r="O333" i="13" s="1"/>
  <c r="K375" i="13"/>
  <c r="K381" i="13"/>
  <c r="O404" i="13"/>
  <c r="O568" i="13"/>
  <c r="K629" i="13"/>
  <c r="K630" i="4"/>
  <c r="N32" i="5"/>
  <c r="N30" i="5" s="1"/>
  <c r="K421" i="5"/>
  <c r="J608" i="1"/>
  <c r="J612" i="1"/>
  <c r="J615" i="1"/>
  <c r="K270" i="8"/>
  <c r="O352" i="8"/>
  <c r="O435" i="8"/>
  <c r="K465" i="8"/>
  <c r="K369" i="9"/>
  <c r="K482" i="9"/>
  <c r="K573" i="9"/>
  <c r="K629" i="10"/>
  <c r="N273" i="11"/>
  <c r="N271" i="11" s="1"/>
  <c r="K428" i="11"/>
  <c r="K450" i="11"/>
  <c r="L122" i="12"/>
  <c r="O122" i="12" s="1"/>
  <c r="L122" i="13"/>
  <c r="O122" i="13" s="1"/>
  <c r="O459" i="13"/>
  <c r="O597" i="13"/>
  <c r="L23" i="14"/>
  <c r="O23" i="14" s="1"/>
  <c r="M96" i="14"/>
  <c r="P96" i="14" s="1"/>
  <c r="K229" i="14"/>
  <c r="K235" i="14"/>
  <c r="N33" i="14"/>
  <c r="N13" i="14" s="1"/>
  <c r="O439" i="14"/>
  <c r="K635" i="14"/>
  <c r="P57" i="15"/>
  <c r="P314" i="15"/>
  <c r="P337" i="15"/>
  <c r="K341" i="15"/>
  <c r="O347" i="15"/>
  <c r="K396" i="5"/>
  <c r="O459" i="5"/>
  <c r="K464" i="5"/>
  <c r="K380" i="6"/>
  <c r="K632" i="6"/>
  <c r="K618" i="7"/>
  <c r="O337" i="8"/>
  <c r="L32" i="8"/>
  <c r="L30" i="8" s="1"/>
  <c r="O566" i="8"/>
  <c r="N644" i="9"/>
  <c r="N640" i="9" s="1"/>
  <c r="N638" i="9" s="1"/>
  <c r="N636" i="9" s="1"/>
  <c r="K350" i="10"/>
  <c r="O437" i="10"/>
  <c r="L224" i="11"/>
  <c r="L222" i="11" s="1"/>
  <c r="L220" i="11" s="1"/>
  <c r="K397" i="11"/>
  <c r="L275" i="12"/>
  <c r="L273" i="12" s="1"/>
  <c r="K426" i="12"/>
  <c r="N68" i="13"/>
  <c r="N66" i="13" s="1"/>
  <c r="K376" i="13"/>
  <c r="K428" i="13"/>
  <c r="O437" i="13"/>
  <c r="O457" i="13"/>
  <c r="N644" i="13"/>
  <c r="N640" i="13" s="1"/>
  <c r="N638" i="13" s="1"/>
  <c r="N636" i="13" s="1"/>
  <c r="N31" i="14"/>
  <c r="N29" i="14" s="1"/>
  <c r="K614" i="14"/>
  <c r="K402" i="15"/>
  <c r="K428" i="15"/>
  <c r="K597" i="15"/>
  <c r="K634" i="15"/>
  <c r="I266" i="1"/>
  <c r="I342" i="1"/>
  <c r="K342" i="1" s="1"/>
  <c r="N61" i="1"/>
  <c r="L148" i="1"/>
  <c r="O148" i="1" s="1"/>
  <c r="I345" i="1"/>
  <c r="I349" i="1"/>
  <c r="I483" i="1"/>
  <c r="K483" i="1" s="1"/>
  <c r="O382" i="2"/>
  <c r="L31" i="2"/>
  <c r="N34" i="2"/>
  <c r="N14" i="2" s="1"/>
  <c r="O551" i="2"/>
  <c r="L551" i="1"/>
  <c r="O551" i="1" s="1"/>
  <c r="L23" i="3"/>
  <c r="O23" i="3" s="1"/>
  <c r="L70" i="3"/>
  <c r="O70" i="3" s="1"/>
  <c r="O438" i="3"/>
  <c r="L33" i="3"/>
  <c r="O33" i="3" s="1"/>
  <c r="M294" i="1"/>
  <c r="M45" i="1"/>
  <c r="I306" i="1"/>
  <c r="I369" i="1"/>
  <c r="L553" i="1"/>
  <c r="O553" i="1" s="1"/>
  <c r="L24" i="2"/>
  <c r="O24" i="2" s="1"/>
  <c r="O352" i="2"/>
  <c r="L32" i="2"/>
  <c r="L30" i="2" s="1"/>
  <c r="O404" i="3"/>
  <c r="L32" i="3"/>
  <c r="L30" i="3" s="1"/>
  <c r="O535" i="4"/>
  <c r="L535" i="1"/>
  <c r="K560" i="4"/>
  <c r="I560" i="1"/>
  <c r="K560" i="1" s="1"/>
  <c r="O564" i="4"/>
  <c r="L564" i="1"/>
  <c r="O567" i="4"/>
  <c r="L567" i="1"/>
  <c r="O599" i="4"/>
  <c r="L599" i="1"/>
  <c r="K629" i="4"/>
  <c r="I629" i="1"/>
  <c r="K632" i="4"/>
  <c r="I632" i="1"/>
  <c r="K648" i="4"/>
  <c r="I648" i="1"/>
  <c r="O649" i="4"/>
  <c r="L649" i="1"/>
  <c r="K651" i="4"/>
  <c r="I651" i="1"/>
  <c r="K651" i="1" s="1"/>
  <c r="O351" i="7"/>
  <c r="L31" i="7"/>
  <c r="I480" i="1"/>
  <c r="K480" i="1" s="1"/>
  <c r="J630" i="1"/>
  <c r="N31" i="2"/>
  <c r="N29" i="2" s="1"/>
  <c r="L275" i="2"/>
  <c r="L273" i="2" s="1"/>
  <c r="L271" i="2" s="1"/>
  <c r="K512" i="2"/>
  <c r="I512" i="1"/>
  <c r="K512" i="1" s="1"/>
  <c r="K579" i="3"/>
  <c r="I579" i="1"/>
  <c r="K579" i="1" s="1"/>
  <c r="O581" i="3"/>
  <c r="L581" i="1"/>
  <c r="O581" i="1" s="1"/>
  <c r="O584" i="3"/>
  <c r="L584" i="1"/>
  <c r="K589" i="3"/>
  <c r="I589" i="1"/>
  <c r="K371" i="4"/>
  <c r="I367" i="4"/>
  <c r="K367" i="4" s="1"/>
  <c r="K507" i="2"/>
  <c r="I507" i="1"/>
  <c r="K507" i="1" s="1"/>
  <c r="O351" i="3"/>
  <c r="L31" i="3"/>
  <c r="O31" i="3" s="1"/>
  <c r="K505" i="3"/>
  <c r="I505" i="1"/>
  <c r="K505" i="1" s="1"/>
  <c r="O568" i="3"/>
  <c r="L34" i="3"/>
  <c r="L568" i="1"/>
  <c r="J474" i="1"/>
  <c r="I508" i="1"/>
  <c r="K508" i="1" s="1"/>
  <c r="I511" i="1"/>
  <c r="K511" i="1" s="1"/>
  <c r="K490" i="2"/>
  <c r="I490" i="1"/>
  <c r="K490" i="1" s="1"/>
  <c r="K493" i="2"/>
  <c r="I493" i="1"/>
  <c r="K493" i="1" s="1"/>
  <c r="N33" i="3"/>
  <c r="N13" i="3" s="1"/>
  <c r="K498" i="5"/>
  <c r="I498" i="1"/>
  <c r="M312" i="6"/>
  <c r="M310" i="6" s="1"/>
  <c r="P310" i="6" s="1"/>
  <c r="P314" i="6"/>
  <c r="N34" i="6"/>
  <c r="N14" i="6" s="1"/>
  <c r="N601" i="1"/>
  <c r="O648" i="2"/>
  <c r="L640" i="2"/>
  <c r="O640" i="2" s="1"/>
  <c r="O351" i="4"/>
  <c r="L31" i="4"/>
  <c r="L11" i="4" s="1"/>
  <c r="I83" i="1"/>
  <c r="I339" i="1"/>
  <c r="K339" i="1" s="1"/>
  <c r="L122" i="2"/>
  <c r="L120" i="2" s="1"/>
  <c r="L118" i="2" s="1"/>
  <c r="K561" i="2"/>
  <c r="I561" i="1"/>
  <c r="K561" i="1" s="1"/>
  <c r="O565" i="2"/>
  <c r="L565" i="1"/>
  <c r="O565" i="1" s="1"/>
  <c r="M22" i="3"/>
  <c r="M12" i="3" s="1"/>
  <c r="J471" i="1"/>
  <c r="K477" i="3"/>
  <c r="I477" i="1"/>
  <c r="K477" i="1" s="1"/>
  <c r="O102" i="5"/>
  <c r="M102" i="5"/>
  <c r="P102" i="5" s="1"/>
  <c r="J651" i="3"/>
  <c r="M337" i="5"/>
  <c r="P337" i="5" s="1"/>
  <c r="O337" i="5"/>
  <c r="O565" i="11"/>
  <c r="L31" i="11"/>
  <c r="L29" i="11" s="1"/>
  <c r="O29" i="11" s="1"/>
  <c r="O582" i="11"/>
  <c r="L32" i="11"/>
  <c r="L30" i="11" s="1"/>
  <c r="N43" i="2"/>
  <c r="N41" i="2" s="1"/>
  <c r="K80" i="2"/>
  <c r="K88" i="2"/>
  <c r="P298" i="2"/>
  <c r="K324" i="2"/>
  <c r="L333" i="2"/>
  <c r="L331" i="2" s="1"/>
  <c r="L329" i="2" s="1"/>
  <c r="K396" i="2"/>
  <c r="K416" i="2"/>
  <c r="K425" i="2"/>
  <c r="O439" i="2"/>
  <c r="K450" i="2"/>
  <c r="K466" i="2"/>
  <c r="K481" i="2"/>
  <c r="M55" i="3"/>
  <c r="M53" i="3" s="1"/>
  <c r="P70" i="3"/>
  <c r="N96" i="3"/>
  <c r="N94" i="3" s="1"/>
  <c r="L144" i="3"/>
  <c r="O144" i="3" s="1"/>
  <c r="K186" i="3"/>
  <c r="K200" i="3"/>
  <c r="K265" i="3"/>
  <c r="K324" i="3"/>
  <c r="K368" i="3"/>
  <c r="O385" i="3"/>
  <c r="K397" i="3"/>
  <c r="K401" i="3"/>
  <c r="K628" i="3"/>
  <c r="N32" i="4"/>
  <c r="N30" i="4" s="1"/>
  <c r="M337" i="4"/>
  <c r="P337" i="4" s="1"/>
  <c r="K113" i="5"/>
  <c r="K423" i="5"/>
  <c r="K429" i="5"/>
  <c r="K455" i="5"/>
  <c r="O457" i="5"/>
  <c r="O404" i="10"/>
  <c r="L32" i="10"/>
  <c r="L30" i="10" s="1"/>
  <c r="L33" i="2"/>
  <c r="O33" i="2" s="1"/>
  <c r="K65" i="2"/>
  <c r="N252" i="2"/>
  <c r="N250" i="2" s="1"/>
  <c r="K289" i="2"/>
  <c r="P314" i="2"/>
  <c r="O318" i="2"/>
  <c r="K340" i="2"/>
  <c r="K343" i="2"/>
  <c r="O459" i="2"/>
  <c r="K464" i="2"/>
  <c r="O597" i="2"/>
  <c r="K112" i="3"/>
  <c r="N273" i="3"/>
  <c r="N271" i="3" s="1"/>
  <c r="P271" i="3" s="1"/>
  <c r="K304" i="3"/>
  <c r="K597" i="3"/>
  <c r="O599" i="3"/>
  <c r="N222" i="4"/>
  <c r="N220" i="4" s="1"/>
  <c r="K264" i="4"/>
  <c r="K429" i="4"/>
  <c r="K597" i="4"/>
  <c r="L57" i="5"/>
  <c r="L55" i="5" s="1"/>
  <c r="O404" i="5"/>
  <c r="L45" i="7"/>
  <c r="L43" i="7" s="1"/>
  <c r="O49" i="9"/>
  <c r="L26" i="9"/>
  <c r="L16" i="9" s="1"/>
  <c r="K84" i="2"/>
  <c r="P144" i="2"/>
  <c r="K149" i="2"/>
  <c r="K189" i="2"/>
  <c r="N292" i="2"/>
  <c r="N290" i="2" s="1"/>
  <c r="L314" i="2"/>
  <c r="O314" i="2" s="1"/>
  <c r="K341" i="2"/>
  <c r="O347" i="2"/>
  <c r="O385" i="2"/>
  <c r="O406" i="2"/>
  <c r="K455" i="2"/>
  <c r="K482" i="2"/>
  <c r="K499" i="2"/>
  <c r="O568" i="2"/>
  <c r="O582" i="2"/>
  <c r="O601" i="2"/>
  <c r="K628" i="2"/>
  <c r="K631" i="2"/>
  <c r="K634" i="2"/>
  <c r="N644" i="2"/>
  <c r="N640" i="2" s="1"/>
  <c r="N638" i="2" s="1"/>
  <c r="N636" i="2" s="1"/>
  <c r="K92" i="3"/>
  <c r="K132" i="3"/>
  <c r="K138" i="3"/>
  <c r="L224" i="3"/>
  <c r="O224" i="3" s="1"/>
  <c r="P294" i="3"/>
  <c r="K306" i="3"/>
  <c r="O354" i="3"/>
  <c r="K375" i="3"/>
  <c r="K381" i="3"/>
  <c r="K497" i="3"/>
  <c r="K430" i="4"/>
  <c r="O439" i="4"/>
  <c r="L34" i="4"/>
  <c r="L31" i="5"/>
  <c r="L11" i="5" s="1"/>
  <c r="O11" i="5" s="1"/>
  <c r="L23" i="5"/>
  <c r="O23" i="5" s="1"/>
  <c r="O536" i="6"/>
  <c r="L33" i="6"/>
  <c r="O33" i="6" s="1"/>
  <c r="K173" i="2"/>
  <c r="P224" i="2"/>
  <c r="K235" i="2"/>
  <c r="N273" i="2"/>
  <c r="N271" i="2" s="1"/>
  <c r="L294" i="2"/>
  <c r="L292" i="2" s="1"/>
  <c r="L290" i="2" s="1"/>
  <c r="P333" i="2"/>
  <c r="O380" i="2"/>
  <c r="O383" i="2"/>
  <c r="K398" i="2"/>
  <c r="O401" i="2"/>
  <c r="O404" i="2"/>
  <c r="K418" i="2"/>
  <c r="K424" i="2"/>
  <c r="K449" i="2"/>
  <c r="L45" i="3"/>
  <c r="O45" i="3" s="1"/>
  <c r="L57" i="3"/>
  <c r="O57" i="3" s="1"/>
  <c r="K80" i="3"/>
  <c r="O102" i="3"/>
  <c r="K108" i="3"/>
  <c r="K158" i="3"/>
  <c r="K176" i="3"/>
  <c r="K189" i="3"/>
  <c r="N292" i="3"/>
  <c r="N290" i="3" s="1"/>
  <c r="K341" i="3"/>
  <c r="O349" i="3"/>
  <c r="O352" i="3"/>
  <c r="K396" i="3"/>
  <c r="K402" i="3"/>
  <c r="K416" i="3"/>
  <c r="K419" i="3"/>
  <c r="O459" i="3"/>
  <c r="K110" i="4"/>
  <c r="L144" i="4"/>
  <c r="L142" i="4" s="1"/>
  <c r="K164" i="4"/>
  <c r="K173" i="4"/>
  <c r="O349" i="4"/>
  <c r="L32" i="4"/>
  <c r="L30" i="4" s="1"/>
  <c r="K375" i="4"/>
  <c r="K381" i="4"/>
  <c r="O384" i="4"/>
  <c r="L33" i="4"/>
  <c r="O33" i="4" s="1"/>
  <c r="K343" i="5"/>
  <c r="P98" i="6"/>
  <c r="M96" i="6"/>
  <c r="P96" i="6" s="1"/>
  <c r="P275" i="6"/>
  <c r="M273" i="6"/>
  <c r="P273" i="6" s="1"/>
  <c r="K420" i="3"/>
  <c r="O564" i="3"/>
  <c r="K93" i="4"/>
  <c r="K108" i="4"/>
  <c r="K111" i="4"/>
  <c r="P254" i="4"/>
  <c r="K265" i="4"/>
  <c r="P333" i="4"/>
  <c r="O347" i="4"/>
  <c r="K350" i="4"/>
  <c r="K380" i="4"/>
  <c r="O385" i="4"/>
  <c r="K397" i="4"/>
  <c r="K401" i="4"/>
  <c r="K473" i="4"/>
  <c r="K497" i="4"/>
  <c r="K547" i="4"/>
  <c r="O568" i="4"/>
  <c r="O597" i="4"/>
  <c r="K635" i="4"/>
  <c r="K108" i="5"/>
  <c r="L224" i="5"/>
  <c r="K593" i="5"/>
  <c r="K173" i="6"/>
  <c r="P224" i="6"/>
  <c r="K229" i="6"/>
  <c r="K235" i="6"/>
  <c r="N312" i="6"/>
  <c r="N310" i="6" s="1"/>
  <c r="K428" i="6"/>
  <c r="O439" i="6"/>
  <c r="K466" i="6"/>
  <c r="K482" i="6"/>
  <c r="O533" i="6"/>
  <c r="O599" i="6"/>
  <c r="N68" i="7"/>
  <c r="N66" i="7" s="1"/>
  <c r="O455" i="7"/>
  <c r="N34" i="8"/>
  <c r="N14" i="8" s="1"/>
  <c r="O649" i="9"/>
  <c r="L640" i="9"/>
  <c r="L638" i="9" s="1"/>
  <c r="O638" i="9" s="1"/>
  <c r="K423" i="3"/>
  <c r="K426" i="3"/>
  <c r="K429" i="3"/>
  <c r="K432" i="3"/>
  <c r="O435" i="3"/>
  <c r="O457" i="3"/>
  <c r="K482" i="3"/>
  <c r="O535" i="3"/>
  <c r="K614" i="3"/>
  <c r="K629" i="3"/>
  <c r="P45" i="4"/>
  <c r="P98" i="4"/>
  <c r="K138" i="4"/>
  <c r="K201" i="4"/>
  <c r="N252" i="4"/>
  <c r="N250" i="4" s="1"/>
  <c r="K368" i="4"/>
  <c r="K417" i="4"/>
  <c r="K420" i="4"/>
  <c r="K423" i="4"/>
  <c r="O437" i="4"/>
  <c r="O457" i="4"/>
  <c r="K481" i="4"/>
  <c r="K617" i="4"/>
  <c r="N68" i="5"/>
  <c r="N66" i="5" s="1"/>
  <c r="L122" i="5"/>
  <c r="O122" i="5" s="1"/>
  <c r="K219" i="5"/>
  <c r="N292" i="5"/>
  <c r="N290" i="5" s="1"/>
  <c r="K380" i="5"/>
  <c r="K416" i="5"/>
  <c r="K427" i="5"/>
  <c r="K450" i="5"/>
  <c r="K591" i="5"/>
  <c r="N644" i="5"/>
  <c r="N640" i="5" s="1"/>
  <c r="N638" i="5" s="1"/>
  <c r="N636" i="5" s="1"/>
  <c r="L98" i="6"/>
  <c r="O98" i="6" s="1"/>
  <c r="N120" i="6"/>
  <c r="N118" i="6" s="1"/>
  <c r="K340" i="6"/>
  <c r="O380" i="6"/>
  <c r="K420" i="6"/>
  <c r="N120" i="7"/>
  <c r="N118" i="7" s="1"/>
  <c r="O352" i="9"/>
  <c r="L32" i="9"/>
  <c r="O384" i="9"/>
  <c r="L33" i="9"/>
  <c r="O33" i="9" s="1"/>
  <c r="O352" i="10"/>
  <c r="N26" i="5"/>
  <c r="N16" i="5" s="1"/>
  <c r="M22" i="5"/>
  <c r="M12" i="5" s="1"/>
  <c r="O401" i="6"/>
  <c r="L98" i="7"/>
  <c r="O98" i="7" s="1"/>
  <c r="O404" i="11"/>
  <c r="N32" i="11"/>
  <c r="N30" i="11" s="1"/>
  <c r="O439" i="15"/>
  <c r="L34" i="15"/>
  <c r="K418" i="3"/>
  <c r="K424" i="3"/>
  <c r="K427" i="3"/>
  <c r="K430" i="3"/>
  <c r="O533" i="3"/>
  <c r="K547" i="3"/>
  <c r="K564" i="3"/>
  <c r="K573" i="3"/>
  <c r="K612" i="3"/>
  <c r="J671" i="3"/>
  <c r="L45" i="4"/>
  <c r="L43" i="4" s="1"/>
  <c r="L41" i="4" s="1"/>
  <c r="N120" i="4"/>
  <c r="N118" i="4" s="1"/>
  <c r="K158" i="4"/>
  <c r="K199" i="4"/>
  <c r="P224" i="4"/>
  <c r="N273" i="4"/>
  <c r="N271" i="4" s="1"/>
  <c r="L294" i="4"/>
  <c r="O294" i="4" s="1"/>
  <c r="K340" i="4"/>
  <c r="K343" i="4"/>
  <c r="O354" i="4"/>
  <c r="O383" i="4"/>
  <c r="K398" i="4"/>
  <c r="O401" i="4"/>
  <c r="K418" i="4"/>
  <c r="K449" i="4"/>
  <c r="O455" i="4"/>
  <c r="K628" i="4"/>
  <c r="K631" i="4"/>
  <c r="K634" i="4"/>
  <c r="L98" i="5"/>
  <c r="L96" i="5" s="1"/>
  <c r="L94" i="5" s="1"/>
  <c r="N142" i="5"/>
  <c r="N140" i="5" s="1"/>
  <c r="K185" i="5"/>
  <c r="K189" i="5"/>
  <c r="K340" i="5"/>
  <c r="K345" i="5"/>
  <c r="O383" i="5"/>
  <c r="O437" i="5"/>
  <c r="K481" i="5"/>
  <c r="K564" i="5"/>
  <c r="K573" i="5"/>
  <c r="K589" i="5"/>
  <c r="K595" i="5"/>
  <c r="J651" i="5"/>
  <c r="K328" i="6"/>
  <c r="K430" i="6"/>
  <c r="O455" i="6"/>
  <c r="K465" i="6"/>
  <c r="K481" i="6"/>
  <c r="K626" i="6"/>
  <c r="N644" i="6"/>
  <c r="N640" i="6" s="1"/>
  <c r="N638" i="6" s="1"/>
  <c r="N636" i="6" s="1"/>
  <c r="O353" i="8"/>
  <c r="L33" i="8"/>
  <c r="O33" i="8" s="1"/>
  <c r="L34" i="9"/>
  <c r="L57" i="10"/>
  <c r="O57" i="10" s="1"/>
  <c r="L23" i="10"/>
  <c r="O23" i="10" s="1"/>
  <c r="M55" i="12"/>
  <c r="M53" i="12" s="1"/>
  <c r="M22" i="12"/>
  <c r="O566" i="5"/>
  <c r="K580" i="5"/>
  <c r="O582" i="5"/>
  <c r="K630" i="5"/>
  <c r="L122" i="6"/>
  <c r="K189" i="6"/>
  <c r="N273" i="6"/>
  <c r="N271" i="6" s="1"/>
  <c r="I367" i="6"/>
  <c r="K367" i="6" s="1"/>
  <c r="K416" i="6"/>
  <c r="K422" i="6"/>
  <c r="K633" i="6"/>
  <c r="P45" i="8"/>
  <c r="M43" i="8"/>
  <c r="K235" i="7"/>
  <c r="L275" i="7"/>
  <c r="L273" i="7" s="1"/>
  <c r="P254" i="8"/>
  <c r="P314" i="8"/>
  <c r="N31" i="8"/>
  <c r="N11" i="8" s="1"/>
  <c r="N9" i="8" s="1"/>
  <c r="O354" i="8"/>
  <c r="K372" i="8"/>
  <c r="K381" i="8"/>
  <c r="K428" i="8"/>
  <c r="O537" i="8"/>
  <c r="N43" i="9"/>
  <c r="P43" i="9" s="1"/>
  <c r="P333" i="9"/>
  <c r="M312" i="10"/>
  <c r="M310" i="10" s="1"/>
  <c r="P310" i="10" s="1"/>
  <c r="K349" i="10"/>
  <c r="N33" i="10"/>
  <c r="N13" i="10" s="1"/>
  <c r="K380" i="10"/>
  <c r="K416" i="10"/>
  <c r="L640" i="10"/>
  <c r="L638" i="10" s="1"/>
  <c r="L636" i="10" s="1"/>
  <c r="O636" i="10" s="1"/>
  <c r="N142" i="11"/>
  <c r="N140" i="11" s="1"/>
  <c r="K164" i="11"/>
  <c r="K229" i="11"/>
  <c r="O383" i="11"/>
  <c r="K369" i="13"/>
  <c r="I367" i="13"/>
  <c r="K367" i="13" s="1"/>
  <c r="L45" i="14"/>
  <c r="O45" i="14" s="1"/>
  <c r="P70" i="14"/>
  <c r="M68" i="14"/>
  <c r="P68" i="14" s="1"/>
  <c r="O347" i="7"/>
  <c r="N32" i="7"/>
  <c r="N30" i="7" s="1"/>
  <c r="K368" i="7"/>
  <c r="O385" i="7"/>
  <c r="K419" i="7"/>
  <c r="K428" i="7"/>
  <c r="K435" i="7"/>
  <c r="K547" i="7"/>
  <c r="K200" i="8"/>
  <c r="L224" i="8"/>
  <c r="O224" i="8" s="1"/>
  <c r="O406" i="8"/>
  <c r="K417" i="8"/>
  <c r="K435" i="8"/>
  <c r="O437" i="8"/>
  <c r="K466" i="8"/>
  <c r="L23" i="9"/>
  <c r="O23" i="9" s="1"/>
  <c r="L98" i="9"/>
  <c r="O98" i="9" s="1"/>
  <c r="K149" i="9"/>
  <c r="K219" i="9"/>
  <c r="O383" i="9"/>
  <c r="K455" i="9"/>
  <c r="K464" i="9"/>
  <c r="K473" i="9"/>
  <c r="K547" i="9"/>
  <c r="O580" i="9"/>
  <c r="K591" i="9"/>
  <c r="N142" i="10"/>
  <c r="N140" i="10" s="1"/>
  <c r="N292" i="10"/>
  <c r="N290" i="10" s="1"/>
  <c r="L333" i="10"/>
  <c r="O333" i="10" s="1"/>
  <c r="K397" i="10"/>
  <c r="K425" i="10"/>
  <c r="K428" i="10"/>
  <c r="K431" i="10"/>
  <c r="K435" i="10"/>
  <c r="O537" i="10"/>
  <c r="N26" i="11"/>
  <c r="N16" i="11" s="1"/>
  <c r="K417" i="11"/>
  <c r="K431" i="11"/>
  <c r="O459" i="11"/>
  <c r="K464" i="11"/>
  <c r="M120" i="12"/>
  <c r="P120" i="12" s="1"/>
  <c r="P122" i="12"/>
  <c r="K547" i="12"/>
  <c r="P314" i="14"/>
  <c r="M312" i="14"/>
  <c r="P312" i="14" s="1"/>
  <c r="N32" i="14"/>
  <c r="N30" i="14" s="1"/>
  <c r="K138" i="7"/>
  <c r="M142" i="7"/>
  <c r="P142" i="7" s="1"/>
  <c r="O383" i="7"/>
  <c r="K432" i="7"/>
  <c r="K449" i="7"/>
  <c r="K626" i="7"/>
  <c r="L70" i="8"/>
  <c r="L68" i="8" s="1"/>
  <c r="L275" i="8"/>
  <c r="O275" i="8" s="1"/>
  <c r="K341" i="8"/>
  <c r="K423" i="8"/>
  <c r="K426" i="8"/>
  <c r="K429" i="8"/>
  <c r="O459" i="8"/>
  <c r="K464" i="8"/>
  <c r="K481" i="8"/>
  <c r="O535" i="8"/>
  <c r="K630" i="8"/>
  <c r="K635" i="8"/>
  <c r="O102" i="9"/>
  <c r="K108" i="9"/>
  <c r="K199" i="9"/>
  <c r="P224" i="9"/>
  <c r="K235" i="9"/>
  <c r="L333" i="9"/>
  <c r="O333" i="9" s="1"/>
  <c r="K340" i="9"/>
  <c r="O354" i="9"/>
  <c r="K372" i="9"/>
  <c r="O406" i="9"/>
  <c r="K417" i="9"/>
  <c r="O435" i="9"/>
  <c r="K589" i="9"/>
  <c r="K595" i="9"/>
  <c r="O597" i="9"/>
  <c r="K635" i="9"/>
  <c r="L45" i="10"/>
  <c r="O45" i="10" s="1"/>
  <c r="P57" i="10"/>
  <c r="K158" i="10"/>
  <c r="P224" i="10"/>
  <c r="K343" i="10"/>
  <c r="K372" i="10"/>
  <c r="K417" i="10"/>
  <c r="K420" i="10"/>
  <c r="L70" i="11"/>
  <c r="O70" i="11" s="1"/>
  <c r="N331" i="11"/>
  <c r="N329" i="11" s="1"/>
  <c r="K381" i="11"/>
  <c r="K396" i="11"/>
  <c r="K482" i="11"/>
  <c r="O533" i="11"/>
  <c r="N331" i="12"/>
  <c r="N329" i="12" s="1"/>
  <c r="K624" i="13"/>
  <c r="K621" i="13"/>
  <c r="P294" i="14"/>
  <c r="M292" i="14"/>
  <c r="M290" i="14" s="1"/>
  <c r="P290" i="14" s="1"/>
  <c r="L122" i="7"/>
  <c r="L120" i="7" s="1"/>
  <c r="O120" i="7" s="1"/>
  <c r="K201" i="7"/>
  <c r="K219" i="7"/>
  <c r="L294" i="7"/>
  <c r="O294" i="7" s="1"/>
  <c r="K372" i="7"/>
  <c r="K564" i="7"/>
  <c r="K573" i="7"/>
  <c r="K634" i="7"/>
  <c r="O347" i="8"/>
  <c r="K430" i="8"/>
  <c r="K547" i="8"/>
  <c r="K64" i="9"/>
  <c r="K266" i="9"/>
  <c r="J651" i="9"/>
  <c r="L224" i="10"/>
  <c r="O224" i="10" s="1"/>
  <c r="P275" i="10"/>
  <c r="N331" i="10"/>
  <c r="N329" i="10" s="1"/>
  <c r="K426" i="10"/>
  <c r="L275" i="11"/>
  <c r="O275" i="11" s="1"/>
  <c r="K418" i="11"/>
  <c r="K424" i="12"/>
  <c r="K622" i="12"/>
  <c r="K621" i="12"/>
  <c r="O403" i="13"/>
  <c r="L31" i="13"/>
  <c r="L29" i="13" s="1"/>
  <c r="O29" i="13" s="1"/>
  <c r="N222" i="7"/>
  <c r="N220" i="7" s="1"/>
  <c r="N273" i="7"/>
  <c r="N271" i="7" s="1"/>
  <c r="K343" i="7"/>
  <c r="O349" i="7"/>
  <c r="O354" i="7"/>
  <c r="K370" i="7"/>
  <c r="K427" i="7"/>
  <c r="K466" i="7"/>
  <c r="J671" i="7"/>
  <c r="N120" i="8"/>
  <c r="N118" i="8" s="1"/>
  <c r="L294" i="8"/>
  <c r="L292" i="8" s="1"/>
  <c r="O292" i="8" s="1"/>
  <c r="L34" i="8"/>
  <c r="K416" i="8"/>
  <c r="K449" i="8"/>
  <c r="K499" i="8"/>
  <c r="O533" i="8"/>
  <c r="K65" i="9"/>
  <c r="K109" i="9"/>
  <c r="K328" i="9"/>
  <c r="K368" i="9"/>
  <c r="K380" i="9"/>
  <c r="K430" i="9"/>
  <c r="O439" i="9"/>
  <c r="K481" i="9"/>
  <c r="K564" i="9"/>
  <c r="O566" i="9"/>
  <c r="O601" i="9"/>
  <c r="N252" i="10"/>
  <c r="N250" i="10" s="1"/>
  <c r="K341" i="10"/>
  <c r="O568" i="10"/>
  <c r="O597" i="10"/>
  <c r="P144" i="11"/>
  <c r="K158" i="11"/>
  <c r="K219" i="11"/>
  <c r="L333" i="11"/>
  <c r="O333" i="11" s="1"/>
  <c r="K345" i="11"/>
  <c r="N31" i="11"/>
  <c r="N29" i="11" s="1"/>
  <c r="K419" i="11"/>
  <c r="K634" i="11"/>
  <c r="L640" i="11"/>
  <c r="O640" i="11" s="1"/>
  <c r="K93" i="12"/>
  <c r="O352" i="12"/>
  <c r="L32" i="12"/>
  <c r="L30" i="12" s="1"/>
  <c r="O354" i="12"/>
  <c r="P45" i="13"/>
  <c r="O438" i="13"/>
  <c r="L33" i="13"/>
  <c r="O33" i="13" s="1"/>
  <c r="O318" i="13"/>
  <c r="O385" i="13"/>
  <c r="K270" i="14"/>
  <c r="O457" i="14"/>
  <c r="K464" i="14"/>
  <c r="K482" i="14"/>
  <c r="K547" i="14"/>
  <c r="K173" i="15"/>
  <c r="K266" i="15"/>
  <c r="K270" i="15"/>
  <c r="N32" i="15"/>
  <c r="N30" i="15" s="1"/>
  <c r="K449" i="15"/>
  <c r="K620" i="15"/>
  <c r="O435" i="11"/>
  <c r="K597" i="11"/>
  <c r="K632" i="11"/>
  <c r="P49" i="12"/>
  <c r="K112" i="12"/>
  <c r="L224" i="12"/>
  <c r="O224" i="12" s="1"/>
  <c r="N273" i="12"/>
  <c r="N271" i="12" s="1"/>
  <c r="K350" i="12"/>
  <c r="K381" i="12"/>
  <c r="K402" i="12"/>
  <c r="K419" i="12"/>
  <c r="K425" i="12"/>
  <c r="N55" i="13"/>
  <c r="N53" i="13" s="1"/>
  <c r="P144" i="13"/>
  <c r="K158" i="13"/>
  <c r="K189" i="13"/>
  <c r="K304" i="13"/>
  <c r="M318" i="13"/>
  <c r="P318" i="13" s="1"/>
  <c r="K324" i="13"/>
  <c r="N331" i="13"/>
  <c r="N329" i="13" s="1"/>
  <c r="K398" i="13"/>
  <c r="K435" i="13"/>
  <c r="K455" i="13"/>
  <c r="K473" i="13"/>
  <c r="O533" i="13"/>
  <c r="K597" i="13"/>
  <c r="K634" i="13"/>
  <c r="L98" i="14"/>
  <c r="O98" i="14" s="1"/>
  <c r="L122" i="14"/>
  <c r="L144" i="14"/>
  <c r="O144" i="14" s="1"/>
  <c r="P275" i="14"/>
  <c r="K328" i="14"/>
  <c r="O347" i="14"/>
  <c r="O383" i="14"/>
  <c r="K420" i="14"/>
  <c r="K427" i="14"/>
  <c r="K573" i="14"/>
  <c r="K631" i="14"/>
  <c r="K634" i="14"/>
  <c r="L224" i="15"/>
  <c r="O224" i="15" s="1"/>
  <c r="K345" i="15"/>
  <c r="K349" i="15"/>
  <c r="O354" i="15"/>
  <c r="K427" i="15"/>
  <c r="N34" i="15"/>
  <c r="N14" i="15" s="1"/>
  <c r="K628" i="15"/>
  <c r="K533" i="11"/>
  <c r="O535" i="11"/>
  <c r="O568" i="11"/>
  <c r="K630" i="11"/>
  <c r="K149" i="12"/>
  <c r="K164" i="12"/>
  <c r="K173" i="12"/>
  <c r="N644" i="12"/>
  <c r="N640" i="12" s="1"/>
  <c r="N638" i="12" s="1"/>
  <c r="N636" i="12" s="1"/>
  <c r="L70" i="13"/>
  <c r="O70" i="13" s="1"/>
  <c r="L254" i="13"/>
  <c r="O254" i="13" s="1"/>
  <c r="N292" i="13"/>
  <c r="N290" i="13" s="1"/>
  <c r="N312" i="13"/>
  <c r="N310" i="13" s="1"/>
  <c r="K416" i="13"/>
  <c r="K430" i="13"/>
  <c r="K449" i="13"/>
  <c r="O580" i="13"/>
  <c r="K200" i="14"/>
  <c r="K450" i="14"/>
  <c r="O566" i="14"/>
  <c r="K629" i="14"/>
  <c r="M22" i="15"/>
  <c r="P122" i="15"/>
  <c r="K249" i="15"/>
  <c r="K289" i="15"/>
  <c r="O349" i="15"/>
  <c r="K370" i="15"/>
  <c r="K430" i="11"/>
  <c r="O439" i="11"/>
  <c r="K564" i="11"/>
  <c r="K108" i="12"/>
  <c r="K111" i="12"/>
  <c r="P224" i="12"/>
  <c r="K229" i="12"/>
  <c r="L254" i="12"/>
  <c r="O254" i="12" s="1"/>
  <c r="O380" i="12"/>
  <c r="O383" i="12"/>
  <c r="K417" i="12"/>
  <c r="O457" i="12"/>
  <c r="O535" i="12"/>
  <c r="L98" i="13"/>
  <c r="O98" i="13" s="1"/>
  <c r="N142" i="13"/>
  <c r="P142" i="13" s="1"/>
  <c r="L224" i="13"/>
  <c r="L222" i="13" s="1"/>
  <c r="K235" i="13"/>
  <c r="K270" i="13"/>
  <c r="L294" i="13"/>
  <c r="L292" i="13" s="1"/>
  <c r="O337" i="13"/>
  <c r="K343" i="13"/>
  <c r="O354" i="13"/>
  <c r="K422" i="13"/>
  <c r="K425" i="13"/>
  <c r="O439" i="13"/>
  <c r="K464" i="13"/>
  <c r="K499" i="13"/>
  <c r="K533" i="13"/>
  <c r="K117" i="14"/>
  <c r="K396" i="14"/>
  <c r="K455" i="14"/>
  <c r="N34" i="14"/>
  <c r="N14" i="14" s="1"/>
  <c r="L24" i="15"/>
  <c r="O24" i="15" s="1"/>
  <c r="L144" i="15"/>
  <c r="L142" i="15" s="1"/>
  <c r="L140" i="15" s="1"/>
  <c r="K309" i="15"/>
  <c r="K377" i="15"/>
  <c r="O385" i="15"/>
  <c r="K397" i="15"/>
  <c r="K401" i="15"/>
  <c r="K616" i="15"/>
  <c r="L57" i="2"/>
  <c r="O57" i="2" s="1"/>
  <c r="L70" i="2"/>
  <c r="L68" i="2" s="1"/>
  <c r="L66" i="2" s="1"/>
  <c r="P98" i="2"/>
  <c r="K229" i="2"/>
  <c r="N22" i="2"/>
  <c r="P122" i="2"/>
  <c r="N220" i="2"/>
  <c r="P275" i="2"/>
  <c r="P45" i="2"/>
  <c r="N142" i="2"/>
  <c r="N140" i="2" s="1"/>
  <c r="L45" i="2"/>
  <c r="O45" i="2" s="1"/>
  <c r="K199" i="2"/>
  <c r="M252" i="2"/>
  <c r="P252" i="2" s="1"/>
  <c r="K185" i="1"/>
  <c r="K158" i="2"/>
  <c r="N68" i="2"/>
  <c r="N66" i="2" s="1"/>
  <c r="M142" i="2"/>
  <c r="M140" i="2" s="1"/>
  <c r="K431" i="2"/>
  <c r="O457" i="2"/>
  <c r="K474" i="3"/>
  <c r="O566" i="3"/>
  <c r="K613" i="3"/>
  <c r="K623" i="3"/>
  <c r="K631" i="3"/>
  <c r="K634" i="3"/>
  <c r="P57" i="4"/>
  <c r="N68" i="4"/>
  <c r="N66" i="4" s="1"/>
  <c r="L122" i="4"/>
  <c r="O122" i="4" s="1"/>
  <c r="K229" i="4"/>
  <c r="O406" i="4"/>
  <c r="K428" i="4"/>
  <c r="K431" i="4"/>
  <c r="O435" i="4"/>
  <c r="K455" i="4"/>
  <c r="K466" i="4"/>
  <c r="K482" i="4"/>
  <c r="K498" i="4"/>
  <c r="O533" i="4"/>
  <c r="K573" i="4"/>
  <c r="K92" i="5"/>
  <c r="K149" i="5"/>
  <c r="P254" i="5"/>
  <c r="K421" i="2"/>
  <c r="K473" i="2"/>
  <c r="K564" i="2"/>
  <c r="K597" i="2"/>
  <c r="K626" i="2"/>
  <c r="K635" i="2"/>
  <c r="J651" i="2"/>
  <c r="M68" i="3"/>
  <c r="K87" i="3"/>
  <c r="P333" i="3"/>
  <c r="K343" i="3"/>
  <c r="K369" i="3"/>
  <c r="K620" i="3"/>
  <c r="N55" i="4"/>
  <c r="N53" i="4" s="1"/>
  <c r="K615" i="4"/>
  <c r="K618" i="4"/>
  <c r="K624" i="4"/>
  <c r="N43" i="5"/>
  <c r="N41" i="5" s="1"/>
  <c r="P57" i="5"/>
  <c r="P122" i="5"/>
  <c r="K328" i="2"/>
  <c r="N41" i="3"/>
  <c r="K185" i="3"/>
  <c r="K309" i="3"/>
  <c r="K435" i="3"/>
  <c r="K533" i="3"/>
  <c r="K611" i="3"/>
  <c r="O102" i="4"/>
  <c r="N331" i="4"/>
  <c r="N329" i="4" s="1"/>
  <c r="K612" i="4"/>
  <c r="K621" i="4"/>
  <c r="L640" i="4"/>
  <c r="O640" i="4" s="1"/>
  <c r="K93" i="5"/>
  <c r="P224" i="5"/>
  <c r="M222" i="5"/>
  <c r="M220" i="5" s="1"/>
  <c r="K381" i="2"/>
  <c r="K402" i="2"/>
  <c r="K422" i="2"/>
  <c r="K429" i="2"/>
  <c r="K497" i="2"/>
  <c r="O535" i="2"/>
  <c r="K547" i="2"/>
  <c r="O564" i="2"/>
  <c r="K65" i="3"/>
  <c r="K81" i="3"/>
  <c r="K117" i="3"/>
  <c r="K133" i="3"/>
  <c r="P144" i="3"/>
  <c r="L254" i="3"/>
  <c r="L252" i="3" s="1"/>
  <c r="L250" i="3" s="1"/>
  <c r="K264" i="3"/>
  <c r="K267" i="3"/>
  <c r="K289" i="3"/>
  <c r="L294" i="3"/>
  <c r="L314" i="3"/>
  <c r="O314" i="3" s="1"/>
  <c r="O347" i="3"/>
  <c r="K350" i="3"/>
  <c r="K618" i="3"/>
  <c r="K624" i="3"/>
  <c r="N644" i="3"/>
  <c r="N640" i="3" s="1"/>
  <c r="N638" i="3" s="1"/>
  <c r="N636" i="3" s="1"/>
  <c r="L24" i="4"/>
  <c r="O24" i="4" s="1"/>
  <c r="K189" i="4"/>
  <c r="K219" i="4"/>
  <c r="L224" i="4"/>
  <c r="O224" i="4" s="1"/>
  <c r="L275" i="4"/>
  <c r="L273" i="4" s="1"/>
  <c r="K372" i="4"/>
  <c r="N644" i="4"/>
  <c r="N640" i="4" s="1"/>
  <c r="N638" i="4" s="1"/>
  <c r="N636" i="4" s="1"/>
  <c r="N22" i="5"/>
  <c r="K110" i="5"/>
  <c r="K309" i="2"/>
  <c r="K426" i="2"/>
  <c r="K616" i="4"/>
  <c r="K619" i="4"/>
  <c r="K304" i="2"/>
  <c r="O337" i="2"/>
  <c r="P275" i="3"/>
  <c r="K380" i="2"/>
  <c r="K401" i="2"/>
  <c r="K423" i="2"/>
  <c r="K465" i="2"/>
  <c r="K498" i="2"/>
  <c r="O584" i="2"/>
  <c r="K109" i="3"/>
  <c r="K199" i="3"/>
  <c r="N312" i="3"/>
  <c r="N310" i="3" s="1"/>
  <c r="O439" i="3"/>
  <c r="K451" i="3"/>
  <c r="O455" i="3"/>
  <c r="K499" i="3"/>
  <c r="O537" i="3"/>
  <c r="O601" i="3"/>
  <c r="K619" i="3"/>
  <c r="K630" i="3"/>
  <c r="L98" i="4"/>
  <c r="K235" i="4"/>
  <c r="L254" i="4"/>
  <c r="L252" i="4" s="1"/>
  <c r="L333" i="4"/>
  <c r="O333" i="4" s="1"/>
  <c r="K396" i="4"/>
  <c r="K402" i="4"/>
  <c r="K424" i="4"/>
  <c r="K427" i="4"/>
  <c r="K435" i="4"/>
  <c r="K533" i="4"/>
  <c r="K626" i="4"/>
  <c r="J651" i="4"/>
  <c r="M142" i="5"/>
  <c r="K200" i="5"/>
  <c r="K216" i="5"/>
  <c r="M273" i="5"/>
  <c r="M271" i="5" s="1"/>
  <c r="P271" i="5" s="1"/>
  <c r="P275" i="5"/>
  <c r="K613" i="2"/>
  <c r="K614" i="2"/>
  <c r="N55" i="3"/>
  <c r="N53" i="3" s="1"/>
  <c r="K113" i="3"/>
  <c r="P122" i="3"/>
  <c r="N142" i="3"/>
  <c r="P142" i="3" s="1"/>
  <c r="K372" i="3"/>
  <c r="N312" i="4"/>
  <c r="N310" i="4" s="1"/>
  <c r="K611" i="4"/>
  <c r="K620" i="4"/>
  <c r="K176" i="5"/>
  <c r="L254" i="5"/>
  <c r="O254" i="5" s="1"/>
  <c r="N312" i="5"/>
  <c r="N310" i="5" s="1"/>
  <c r="K397" i="5"/>
  <c r="K482" i="5"/>
  <c r="K547" i="5"/>
  <c r="O564" i="5"/>
  <c r="O584" i="5"/>
  <c r="K616" i="5"/>
  <c r="K614" i="5"/>
  <c r="L45" i="6"/>
  <c r="O45" i="6" s="1"/>
  <c r="L26" i="6"/>
  <c r="L16" i="6" s="1"/>
  <c r="K164" i="6"/>
  <c r="K200" i="6"/>
  <c r="N252" i="6"/>
  <c r="N250" i="6" s="1"/>
  <c r="N292" i="6"/>
  <c r="N290" i="6" s="1"/>
  <c r="N331" i="6"/>
  <c r="P331" i="6" s="1"/>
  <c r="K424" i="6"/>
  <c r="K431" i="6"/>
  <c r="O435" i="6"/>
  <c r="N31" i="6"/>
  <c r="K618" i="6"/>
  <c r="K614" i="6"/>
  <c r="K630" i="6"/>
  <c r="K149" i="7"/>
  <c r="P224" i="7"/>
  <c r="K229" i="7"/>
  <c r="M273" i="7"/>
  <c r="M271" i="7" s="1"/>
  <c r="P271" i="7" s="1"/>
  <c r="K340" i="7"/>
  <c r="K381" i="7"/>
  <c r="K402" i="7"/>
  <c r="K422" i="7"/>
  <c r="K429" i="7"/>
  <c r="K628" i="7"/>
  <c r="P57" i="8"/>
  <c r="M96" i="8"/>
  <c r="P96" i="8" s="1"/>
  <c r="K132" i="8"/>
  <c r="N292" i="8"/>
  <c r="N290" i="8" s="1"/>
  <c r="K345" i="8"/>
  <c r="K349" i="8"/>
  <c r="K419" i="8"/>
  <c r="K465" i="5"/>
  <c r="N55" i="6"/>
  <c r="N53" i="6" s="1"/>
  <c r="K158" i="6"/>
  <c r="P254" i="6"/>
  <c r="O535" i="6"/>
  <c r="N55" i="7"/>
  <c r="N53" i="7" s="1"/>
  <c r="P314" i="7"/>
  <c r="K426" i="7"/>
  <c r="K464" i="7"/>
  <c r="K481" i="7"/>
  <c r="O564" i="7"/>
  <c r="K632" i="7"/>
  <c r="L26" i="8"/>
  <c r="L16" i="8" s="1"/>
  <c r="P144" i="8"/>
  <c r="N252" i="8"/>
  <c r="N250" i="8" s="1"/>
  <c r="P337" i="8"/>
  <c r="N222" i="5"/>
  <c r="N220" i="5" s="1"/>
  <c r="N252" i="5"/>
  <c r="N250" i="5" s="1"/>
  <c r="K533" i="5"/>
  <c r="O599" i="5"/>
  <c r="K634" i="5"/>
  <c r="O49" i="6"/>
  <c r="L57" i="6"/>
  <c r="L55" i="6" s="1"/>
  <c r="K149" i="6"/>
  <c r="L254" i="6"/>
  <c r="O254" i="6" s="1"/>
  <c r="K432" i="6"/>
  <c r="L33" i="7"/>
  <c r="O33" i="7" s="1"/>
  <c r="M120" i="7"/>
  <c r="P120" i="7" s="1"/>
  <c r="N252" i="7"/>
  <c r="N250" i="7" s="1"/>
  <c r="M26" i="8"/>
  <c r="M16" i="8" s="1"/>
  <c r="K133" i="8"/>
  <c r="P224" i="8"/>
  <c r="P275" i="8"/>
  <c r="O349" i="8"/>
  <c r="L144" i="5"/>
  <c r="O144" i="5" s="1"/>
  <c r="K173" i="5"/>
  <c r="K199" i="5"/>
  <c r="K213" i="5"/>
  <c r="K341" i="5"/>
  <c r="K381" i="5"/>
  <c r="K398" i="5"/>
  <c r="K402" i="5"/>
  <c r="K466" i="5"/>
  <c r="K473" i="5"/>
  <c r="O533" i="5"/>
  <c r="K629" i="5"/>
  <c r="K635" i="5"/>
  <c r="N96" i="6"/>
  <c r="N94" i="6" s="1"/>
  <c r="L224" i="6"/>
  <c r="O224" i="6" s="1"/>
  <c r="P333" i="6"/>
  <c r="K343" i="6"/>
  <c r="K396" i="6"/>
  <c r="O564" i="6"/>
  <c r="K573" i="6"/>
  <c r="O597" i="6"/>
  <c r="K615" i="6"/>
  <c r="K634" i="6"/>
  <c r="L24" i="7"/>
  <c r="O24" i="7" s="1"/>
  <c r="K380" i="7"/>
  <c r="K401" i="7"/>
  <c r="K423" i="7"/>
  <c r="K465" i="7"/>
  <c r="K533" i="7"/>
  <c r="O568" i="7"/>
  <c r="K633" i="7"/>
  <c r="K173" i="8"/>
  <c r="K219" i="8"/>
  <c r="N222" i="8"/>
  <c r="N220" i="8" s="1"/>
  <c r="N273" i="8"/>
  <c r="N271" i="8" s="1"/>
  <c r="I367" i="8"/>
  <c r="K367" i="8" s="1"/>
  <c r="M120" i="6"/>
  <c r="P120" i="6" s="1"/>
  <c r="N33" i="6"/>
  <c r="N13" i="6" s="1"/>
  <c r="L23" i="7"/>
  <c r="O23" i="7" s="1"/>
  <c r="K229" i="5"/>
  <c r="O439" i="5"/>
  <c r="K474" i="5"/>
  <c r="N31" i="5"/>
  <c r="M22" i="6"/>
  <c r="M12" i="6" s="1"/>
  <c r="L70" i="6"/>
  <c r="O70" i="6" s="1"/>
  <c r="M292" i="6"/>
  <c r="P292" i="6" s="1"/>
  <c r="L314" i="6"/>
  <c r="L312" i="6" s="1"/>
  <c r="O312" i="6" s="1"/>
  <c r="K429" i="6"/>
  <c r="O459" i="6"/>
  <c r="K474" i="6"/>
  <c r="K635" i="6"/>
  <c r="K648" i="6"/>
  <c r="L144" i="7"/>
  <c r="O144" i="7" s="1"/>
  <c r="K199" i="7"/>
  <c r="L254" i="7"/>
  <c r="O352" i="7"/>
  <c r="K376" i="7"/>
  <c r="O380" i="7"/>
  <c r="K397" i="7"/>
  <c r="O401" i="7"/>
  <c r="K417" i="7"/>
  <c r="K431" i="7"/>
  <c r="O457" i="7"/>
  <c r="O599" i="7"/>
  <c r="K614" i="7"/>
  <c r="K630" i="7"/>
  <c r="L98" i="8"/>
  <c r="O98" i="8" s="1"/>
  <c r="M22" i="8"/>
  <c r="M12" i="8" s="1"/>
  <c r="K164" i="8"/>
  <c r="K285" i="8"/>
  <c r="K340" i="8"/>
  <c r="L24" i="8"/>
  <c r="O24" i="8" s="1"/>
  <c r="K426" i="5"/>
  <c r="P45" i="6"/>
  <c r="O347" i="6"/>
  <c r="K419" i="6"/>
  <c r="O601" i="6"/>
  <c r="K624" i="6"/>
  <c r="L70" i="7"/>
  <c r="O70" i="7" s="1"/>
  <c r="K158" i="7"/>
  <c r="K455" i="7"/>
  <c r="K597" i="7"/>
  <c r="L640" i="7"/>
  <c r="O640" i="7" s="1"/>
  <c r="L23" i="8"/>
  <c r="O23" i="8" s="1"/>
  <c r="O383" i="8"/>
  <c r="O404" i="8"/>
  <c r="K427" i="8"/>
  <c r="K431" i="8"/>
  <c r="K450" i="8"/>
  <c r="O457" i="8"/>
  <c r="K473" i="8"/>
  <c r="K612" i="8"/>
  <c r="K626" i="8"/>
  <c r="J651" i="8"/>
  <c r="L45" i="9"/>
  <c r="O45" i="9" s="1"/>
  <c r="L70" i="9"/>
  <c r="L68" i="9" s="1"/>
  <c r="K80" i="9"/>
  <c r="K83" i="9"/>
  <c r="K92" i="9"/>
  <c r="K113" i="9"/>
  <c r="L122" i="9"/>
  <c r="O122" i="9" s="1"/>
  <c r="P144" i="9"/>
  <c r="M222" i="9"/>
  <c r="M220" i="9" s="1"/>
  <c r="K229" i="9"/>
  <c r="P254" i="9"/>
  <c r="K267" i="9"/>
  <c r="P294" i="9"/>
  <c r="K425" i="9"/>
  <c r="K429" i="9"/>
  <c r="K449" i="9"/>
  <c r="K466" i="9"/>
  <c r="K533" i="9"/>
  <c r="O535" i="9"/>
  <c r="K613" i="9"/>
  <c r="N26" i="10"/>
  <c r="N16" i="10" s="1"/>
  <c r="N55" i="10"/>
  <c r="P55" i="10" s="1"/>
  <c r="M68" i="10"/>
  <c r="P68" i="10" s="1"/>
  <c r="P122" i="10"/>
  <c r="P144" i="10"/>
  <c r="K149" i="10"/>
  <c r="P294" i="10"/>
  <c r="K328" i="10"/>
  <c r="O354" i="10"/>
  <c r="K368" i="10"/>
  <c r="K375" i="10"/>
  <c r="O385" i="10"/>
  <c r="K398" i="10"/>
  <c r="K402" i="10"/>
  <c r="K432" i="10"/>
  <c r="K620" i="10"/>
  <c r="K623" i="10"/>
  <c r="K498" i="8"/>
  <c r="K616" i="8"/>
  <c r="L640" i="8"/>
  <c r="K650" i="8"/>
  <c r="K93" i="9"/>
  <c r="L144" i="9"/>
  <c r="O144" i="9" s="1"/>
  <c r="L254" i="9"/>
  <c r="O254" i="9" s="1"/>
  <c r="L294" i="9"/>
  <c r="O294" i="9" s="1"/>
  <c r="K418" i="9"/>
  <c r="K422" i="9"/>
  <c r="K474" i="9"/>
  <c r="K498" i="9"/>
  <c r="O568" i="9"/>
  <c r="O584" i="9"/>
  <c r="K611" i="9"/>
  <c r="K621" i="9"/>
  <c r="K624" i="9"/>
  <c r="M96" i="10"/>
  <c r="M94" i="10" s="1"/>
  <c r="P94" i="10" s="1"/>
  <c r="L122" i="10"/>
  <c r="O122" i="10" s="1"/>
  <c r="L144" i="10"/>
  <c r="O144" i="10" s="1"/>
  <c r="K173" i="10"/>
  <c r="K396" i="10"/>
  <c r="O406" i="10"/>
  <c r="K418" i="10"/>
  <c r="K533" i="10"/>
  <c r="O535" i="10"/>
  <c r="K398" i="8"/>
  <c r="K418" i="8"/>
  <c r="K425" i="8"/>
  <c r="K474" i="8"/>
  <c r="K564" i="8"/>
  <c r="K573" i="8"/>
  <c r="K629" i="8"/>
  <c r="P45" i="9"/>
  <c r="M68" i="9"/>
  <c r="M120" i="9"/>
  <c r="M118" i="9" s="1"/>
  <c r="P118" i="9" s="1"/>
  <c r="K164" i="9"/>
  <c r="K200" i="9"/>
  <c r="N222" i="9"/>
  <c r="N220" i="9" s="1"/>
  <c r="N312" i="9"/>
  <c r="N310" i="9" s="1"/>
  <c r="K419" i="9"/>
  <c r="K435" i="9"/>
  <c r="O437" i="9"/>
  <c r="K450" i="9"/>
  <c r="O537" i="9"/>
  <c r="K597" i="9"/>
  <c r="K615" i="9"/>
  <c r="M22" i="10"/>
  <c r="M12" i="10" s="1"/>
  <c r="P45" i="10"/>
  <c r="L24" i="10"/>
  <c r="O24" i="10" s="1"/>
  <c r="K219" i="10"/>
  <c r="N312" i="10"/>
  <c r="N310" i="10" s="1"/>
  <c r="O337" i="10"/>
  <c r="K419" i="10"/>
  <c r="K621" i="10"/>
  <c r="L314" i="9"/>
  <c r="O533" i="10"/>
  <c r="K613" i="10"/>
  <c r="K615" i="10"/>
  <c r="K482" i="8"/>
  <c r="K614" i="8"/>
  <c r="N644" i="8"/>
  <c r="N640" i="8" s="1"/>
  <c r="N638" i="8" s="1"/>
  <c r="N636" i="8" s="1"/>
  <c r="M102" i="9"/>
  <c r="P102" i="9" s="1"/>
  <c r="K341" i="9"/>
  <c r="O380" i="9"/>
  <c r="K625" i="9"/>
  <c r="O380" i="10"/>
  <c r="K430" i="10"/>
  <c r="K450" i="10"/>
  <c r="K377" i="9"/>
  <c r="O401" i="9"/>
  <c r="K370" i="10"/>
  <c r="K377" i="10"/>
  <c r="K622" i="10"/>
  <c r="K625" i="10"/>
  <c r="K380" i="8"/>
  <c r="K401" i="8"/>
  <c r="K533" i="8"/>
  <c r="K615" i="8"/>
  <c r="K618" i="8"/>
  <c r="K634" i="8"/>
  <c r="N26" i="9"/>
  <c r="N16" i="9" s="1"/>
  <c r="L57" i="9"/>
  <c r="O57" i="9" s="1"/>
  <c r="L275" i="9"/>
  <c r="O275" i="9" s="1"/>
  <c r="N331" i="9"/>
  <c r="N329" i="9" s="1"/>
  <c r="K345" i="9"/>
  <c r="O349" i="9"/>
  <c r="K370" i="9"/>
  <c r="K398" i="9"/>
  <c r="K465" i="9"/>
  <c r="K620" i="9"/>
  <c r="K623" i="9"/>
  <c r="N120" i="10"/>
  <c r="N118" i="10" s="1"/>
  <c r="L254" i="10"/>
  <c r="O254" i="10" s="1"/>
  <c r="L275" i="10"/>
  <c r="O275" i="10" s="1"/>
  <c r="O401" i="10"/>
  <c r="O439" i="10"/>
  <c r="O599" i="10"/>
  <c r="O601" i="10"/>
  <c r="M96" i="11"/>
  <c r="N120" i="11"/>
  <c r="N118" i="11" s="1"/>
  <c r="K235" i="11"/>
  <c r="L254" i="11"/>
  <c r="O254" i="11" s="1"/>
  <c r="P275" i="11"/>
  <c r="O337" i="11"/>
  <c r="K341" i="11"/>
  <c r="O385" i="11"/>
  <c r="K398" i="11"/>
  <c r="K402" i="11"/>
  <c r="K432" i="11"/>
  <c r="K481" i="11"/>
  <c r="O599" i="11"/>
  <c r="N120" i="12"/>
  <c r="N118" i="12" s="1"/>
  <c r="O349" i="12"/>
  <c r="K370" i="12"/>
  <c r="O401" i="12"/>
  <c r="K420" i="12"/>
  <c r="K431" i="12"/>
  <c r="O533" i="12"/>
  <c r="O566" i="12"/>
  <c r="K597" i="12"/>
  <c r="K615" i="12"/>
  <c r="K625" i="12"/>
  <c r="J671" i="12"/>
  <c r="L24" i="13"/>
  <c r="O24" i="13" s="1"/>
  <c r="P254" i="13"/>
  <c r="K340" i="13"/>
  <c r="N55" i="14"/>
  <c r="N53" i="14" s="1"/>
  <c r="K430" i="14"/>
  <c r="J671" i="10"/>
  <c r="P122" i="11"/>
  <c r="L314" i="11"/>
  <c r="K619" i="11"/>
  <c r="K625" i="11"/>
  <c r="N273" i="13"/>
  <c r="N271" i="13" s="1"/>
  <c r="K616" i="13"/>
  <c r="K618" i="13"/>
  <c r="P224" i="14"/>
  <c r="M222" i="14"/>
  <c r="M220" i="14" s="1"/>
  <c r="P333" i="14"/>
  <c r="K416" i="14"/>
  <c r="O568" i="14"/>
  <c r="L34" i="14"/>
  <c r="J671" i="11"/>
  <c r="L24" i="12"/>
  <c r="O24" i="12" s="1"/>
  <c r="N96" i="12"/>
  <c r="N94" i="12" s="1"/>
  <c r="K113" i="12"/>
  <c r="P144" i="12"/>
  <c r="M222" i="12"/>
  <c r="M220" i="12" s="1"/>
  <c r="K328" i="12"/>
  <c r="P333" i="12"/>
  <c r="K343" i="12"/>
  <c r="O385" i="12"/>
  <c r="K421" i="12"/>
  <c r="K428" i="12"/>
  <c r="O439" i="12"/>
  <c r="O455" i="12"/>
  <c r="N32" i="12"/>
  <c r="N30" i="12" s="1"/>
  <c r="K573" i="12"/>
  <c r="K634" i="12"/>
  <c r="P57" i="13"/>
  <c r="K132" i="13"/>
  <c r="K176" i="13"/>
  <c r="K186" i="13"/>
  <c r="K306" i="13"/>
  <c r="M337" i="13"/>
  <c r="P337" i="13" s="1"/>
  <c r="O352" i="13"/>
  <c r="N96" i="11"/>
  <c r="N94" i="11" s="1"/>
  <c r="K422" i="11"/>
  <c r="K623" i="11"/>
  <c r="J651" i="11"/>
  <c r="L70" i="12"/>
  <c r="L68" i="12" s="1"/>
  <c r="P275" i="12"/>
  <c r="K620" i="12"/>
  <c r="K623" i="12"/>
  <c r="L24" i="14"/>
  <c r="O24" i="14" s="1"/>
  <c r="N22" i="15"/>
  <c r="N43" i="15"/>
  <c r="N41" i="15" s="1"/>
  <c r="P41" i="15" s="1"/>
  <c r="O98" i="15"/>
  <c r="O404" i="15"/>
  <c r="L32" i="15"/>
  <c r="L30" i="15" s="1"/>
  <c r="O649" i="10"/>
  <c r="L45" i="11"/>
  <c r="L98" i="11"/>
  <c r="L96" i="11" s="1"/>
  <c r="O96" i="11" s="1"/>
  <c r="L144" i="11"/>
  <c r="L142" i="11" s="1"/>
  <c r="K173" i="11"/>
  <c r="P294" i="11"/>
  <c r="M312" i="11"/>
  <c r="M310" i="11" s="1"/>
  <c r="P310" i="11" s="1"/>
  <c r="O347" i="11"/>
  <c r="N33" i="11"/>
  <c r="N13" i="11" s="1"/>
  <c r="I367" i="11"/>
  <c r="K367" i="11" s="1"/>
  <c r="K416" i="11"/>
  <c r="K423" i="11"/>
  <c r="K426" i="11"/>
  <c r="K435" i="11"/>
  <c r="O437" i="11"/>
  <c r="K455" i="11"/>
  <c r="O457" i="11"/>
  <c r="K473" i="11"/>
  <c r="K626" i="11"/>
  <c r="K631" i="11"/>
  <c r="N22" i="12"/>
  <c r="K92" i="12"/>
  <c r="L144" i="12"/>
  <c r="O144" i="12" s="1"/>
  <c r="K219" i="12"/>
  <c r="L333" i="12"/>
  <c r="L331" i="12" s="1"/>
  <c r="K372" i="12"/>
  <c r="O406" i="12"/>
  <c r="K429" i="12"/>
  <c r="K449" i="12"/>
  <c r="K497" i="12"/>
  <c r="O564" i="12"/>
  <c r="O568" i="12"/>
  <c r="O601" i="12"/>
  <c r="N22" i="13"/>
  <c r="M222" i="13"/>
  <c r="M220" i="13" s="1"/>
  <c r="P275" i="13"/>
  <c r="K370" i="13"/>
  <c r="L32" i="14"/>
  <c r="L30" i="14" s="1"/>
  <c r="O352" i="14"/>
  <c r="K616" i="14"/>
  <c r="K615" i="14"/>
  <c r="K611" i="14"/>
  <c r="K617" i="14"/>
  <c r="K189" i="11"/>
  <c r="K328" i="11"/>
  <c r="K420" i="11"/>
  <c r="K427" i="11"/>
  <c r="K628" i="11"/>
  <c r="L31" i="14"/>
  <c r="L29" i="14" s="1"/>
  <c r="O552" i="14"/>
  <c r="K624" i="11"/>
  <c r="K189" i="12"/>
  <c r="K629" i="12"/>
  <c r="K199" i="13"/>
  <c r="K328" i="13"/>
  <c r="N43" i="14"/>
  <c r="N41" i="14" s="1"/>
  <c r="N22" i="14"/>
  <c r="K200" i="11"/>
  <c r="O401" i="11"/>
  <c r="K416" i="12"/>
  <c r="K430" i="12"/>
  <c r="K450" i="12"/>
  <c r="K229" i="13"/>
  <c r="K285" i="13"/>
  <c r="K309" i="13"/>
  <c r="K350" i="13"/>
  <c r="L26" i="14"/>
  <c r="L16" i="14" s="1"/>
  <c r="O126" i="14"/>
  <c r="O536" i="14"/>
  <c r="L33" i="14"/>
  <c r="O33" i="14" s="1"/>
  <c r="O349" i="13"/>
  <c r="K397" i="13"/>
  <c r="K423" i="13"/>
  <c r="K427" i="13"/>
  <c r="K450" i="13"/>
  <c r="K466" i="13"/>
  <c r="K482" i="13"/>
  <c r="K498" i="13"/>
  <c r="N33" i="13"/>
  <c r="N13" i="13" s="1"/>
  <c r="K573" i="13"/>
  <c r="K589" i="13"/>
  <c r="K593" i="13"/>
  <c r="K611" i="13"/>
  <c r="K133" i="14"/>
  <c r="K164" i="14"/>
  <c r="K199" i="14"/>
  <c r="K219" i="14"/>
  <c r="K380" i="14"/>
  <c r="K401" i="14"/>
  <c r="K435" i="14"/>
  <c r="O437" i="14"/>
  <c r="O459" i="14"/>
  <c r="K465" i="14"/>
  <c r="O533" i="14"/>
  <c r="L70" i="15"/>
  <c r="O70" i="15" s="1"/>
  <c r="M96" i="15"/>
  <c r="P96" i="15" s="1"/>
  <c r="P275" i="15"/>
  <c r="K304" i="15"/>
  <c r="L314" i="15"/>
  <c r="L312" i="15" s="1"/>
  <c r="L310" i="15" s="1"/>
  <c r="K324" i="15"/>
  <c r="O380" i="15"/>
  <c r="K431" i="15"/>
  <c r="O435" i="15"/>
  <c r="O455" i="15"/>
  <c r="K482" i="15"/>
  <c r="K564" i="15"/>
  <c r="K621" i="15"/>
  <c r="K624" i="15"/>
  <c r="K424" i="13"/>
  <c r="N68" i="14"/>
  <c r="N66" i="14" s="1"/>
  <c r="K158" i="14"/>
  <c r="L224" i="14"/>
  <c r="O224" i="14" s="1"/>
  <c r="L333" i="14"/>
  <c r="O333" i="14" s="1"/>
  <c r="K340" i="14"/>
  <c r="O380" i="14"/>
  <c r="O401" i="14"/>
  <c r="K431" i="14"/>
  <c r="K597" i="14"/>
  <c r="K630" i="14"/>
  <c r="N271" i="15"/>
  <c r="K625" i="14"/>
  <c r="P144" i="15"/>
  <c r="N26" i="15"/>
  <c r="N16" i="15" s="1"/>
  <c r="L254" i="15"/>
  <c r="L252" i="15" s="1"/>
  <c r="L250" i="15" s="1"/>
  <c r="K264" i="15"/>
  <c r="L275" i="15"/>
  <c r="O275" i="15" s="1"/>
  <c r="N331" i="15"/>
  <c r="N329" i="15" s="1"/>
  <c r="K381" i="15"/>
  <c r="K398" i="15"/>
  <c r="K465" i="15"/>
  <c r="K497" i="15"/>
  <c r="K573" i="15"/>
  <c r="O599" i="15"/>
  <c r="N26" i="14"/>
  <c r="N16" i="14" s="1"/>
  <c r="N252" i="14"/>
  <c r="N250" i="14" s="1"/>
  <c r="N273" i="14"/>
  <c r="N271" i="14" s="1"/>
  <c r="K466" i="14"/>
  <c r="K625" i="15"/>
  <c r="K402" i="13"/>
  <c r="K421" i="13"/>
  <c r="K432" i="13"/>
  <c r="K474" i="13"/>
  <c r="O582" i="13"/>
  <c r="L57" i="14"/>
  <c r="O57" i="14" s="1"/>
  <c r="P144" i="14"/>
  <c r="L275" i="14"/>
  <c r="L273" i="14" s="1"/>
  <c r="L294" i="14"/>
  <c r="O294" i="14" s="1"/>
  <c r="M337" i="14"/>
  <c r="M331" i="14" s="1"/>
  <c r="K381" i="14"/>
  <c r="O385" i="14"/>
  <c r="K402" i="14"/>
  <c r="O406" i="14"/>
  <c r="K429" i="14"/>
  <c r="O597" i="14"/>
  <c r="K619" i="14"/>
  <c r="J671" i="14"/>
  <c r="N55" i="15"/>
  <c r="N53" i="15" s="1"/>
  <c r="P53" i="15" s="1"/>
  <c r="N96" i="15"/>
  <c r="N94" i="15" s="1"/>
  <c r="P294" i="15"/>
  <c r="K328" i="15"/>
  <c r="K343" i="15"/>
  <c r="K350" i="15"/>
  <c r="K375" i="15"/>
  <c r="O406" i="15"/>
  <c r="K466" i="15"/>
  <c r="K473" i="15"/>
  <c r="K498" i="15"/>
  <c r="O568" i="15"/>
  <c r="K630" i="15"/>
  <c r="L640" i="15"/>
  <c r="L638" i="15" s="1"/>
  <c r="J651" i="15"/>
  <c r="J651" i="13"/>
  <c r="N31" i="15"/>
  <c r="N29" i="15" s="1"/>
  <c r="K396" i="15"/>
  <c r="K419" i="15"/>
  <c r="K426" i="15"/>
  <c r="O437" i="15"/>
  <c r="O457" i="15"/>
  <c r="O597" i="15"/>
  <c r="K623" i="15"/>
  <c r="K380" i="13"/>
  <c r="K396" i="13"/>
  <c r="O406" i="13"/>
  <c r="K429" i="13"/>
  <c r="K547" i="13"/>
  <c r="K564" i="13"/>
  <c r="K580" i="13"/>
  <c r="K595" i="13"/>
  <c r="M22" i="14"/>
  <c r="M12" i="14" s="1"/>
  <c r="L70" i="14"/>
  <c r="O70" i="14" s="1"/>
  <c r="K132" i="14"/>
  <c r="K173" i="14"/>
  <c r="K285" i="14"/>
  <c r="K345" i="14"/>
  <c r="K419" i="14"/>
  <c r="K426" i="14"/>
  <c r="K474" i="14"/>
  <c r="K481" i="14"/>
  <c r="O601" i="14"/>
  <c r="K628" i="14"/>
  <c r="L57" i="15"/>
  <c r="O57" i="15" s="1"/>
  <c r="O383" i="15"/>
  <c r="K416" i="15"/>
  <c r="K435" i="15"/>
  <c r="K455" i="15"/>
  <c r="K474" i="15"/>
  <c r="K481" i="15"/>
  <c r="K533" i="15"/>
  <c r="K626" i="15"/>
  <c r="K631" i="15"/>
  <c r="M94" i="2"/>
  <c r="P96" i="2"/>
  <c r="O42" i="1"/>
  <c r="P9" i="2"/>
  <c r="P337" i="2"/>
  <c r="M331" i="2"/>
  <c r="M329" i="2" s="1"/>
  <c r="P318" i="2"/>
  <c r="M312" i="2"/>
  <c r="M310" i="2" s="1"/>
  <c r="M26" i="2"/>
  <c r="O19" i="1"/>
  <c r="O54" i="1"/>
  <c r="O19" i="2"/>
  <c r="N19" i="1"/>
  <c r="M30" i="1"/>
  <c r="L26" i="2"/>
  <c r="M30" i="2"/>
  <c r="M118" i="2"/>
  <c r="M271" i="2"/>
  <c r="M292" i="2"/>
  <c r="K616" i="2"/>
  <c r="K624" i="2"/>
  <c r="L23" i="2"/>
  <c r="I367" i="2"/>
  <c r="K367" i="2" s="1"/>
  <c r="K611" i="2"/>
  <c r="K619" i="2"/>
  <c r="P9" i="4"/>
  <c r="K622" i="2"/>
  <c r="K617" i="2"/>
  <c r="K625" i="2"/>
  <c r="M220" i="3"/>
  <c r="P220" i="3" s="1"/>
  <c r="P222" i="3"/>
  <c r="P19" i="1"/>
  <c r="M43" i="2"/>
  <c r="M68" i="2"/>
  <c r="M220" i="2"/>
  <c r="K612" i="2"/>
  <c r="K620" i="2"/>
  <c r="O21" i="1"/>
  <c r="M13" i="1"/>
  <c r="P13" i="1" s="1"/>
  <c r="M13" i="2"/>
  <c r="P13" i="2" s="1"/>
  <c r="M22" i="2"/>
  <c r="M55" i="2"/>
  <c r="K615" i="2"/>
  <c r="K623" i="2"/>
  <c r="O19" i="3"/>
  <c r="M118" i="3"/>
  <c r="P29" i="3"/>
  <c r="M28" i="3"/>
  <c r="P28" i="3" s="1"/>
  <c r="N19" i="3"/>
  <c r="M329" i="3"/>
  <c r="K617" i="3"/>
  <c r="K625" i="3"/>
  <c r="M13" i="4"/>
  <c r="P13" i="4" s="1"/>
  <c r="L19" i="4"/>
  <c r="M22" i="4"/>
  <c r="P32" i="4"/>
  <c r="N43" i="4"/>
  <c r="M55" i="4"/>
  <c r="P70" i="4"/>
  <c r="M96" i="4"/>
  <c r="P122" i="4"/>
  <c r="M142" i="4"/>
  <c r="M252" i="4"/>
  <c r="P275" i="4"/>
  <c r="K613" i="4"/>
  <c r="O648" i="4"/>
  <c r="P19" i="5"/>
  <c r="P23" i="5"/>
  <c r="P29" i="5"/>
  <c r="M28" i="5"/>
  <c r="P28" i="5" s="1"/>
  <c r="P45" i="5"/>
  <c r="P70" i="5"/>
  <c r="L24" i="5"/>
  <c r="P330" i="6"/>
  <c r="M329" i="6"/>
  <c r="O537" i="6"/>
  <c r="L34" i="6"/>
  <c r="L26" i="7"/>
  <c r="L26" i="3"/>
  <c r="P31" i="3"/>
  <c r="P11" i="4"/>
  <c r="L15" i="4"/>
  <c r="O15" i="4" s="1"/>
  <c r="N22" i="4"/>
  <c r="M28" i="4"/>
  <c r="P28" i="4" s="1"/>
  <c r="N96" i="4"/>
  <c r="N19" i="5"/>
  <c r="O535" i="5"/>
  <c r="L32" i="5"/>
  <c r="L333" i="6"/>
  <c r="L24" i="6"/>
  <c r="O383" i="6"/>
  <c r="N32" i="6"/>
  <c r="N30" i="6" s="1"/>
  <c r="P54" i="5"/>
  <c r="M53" i="5"/>
  <c r="M118" i="5"/>
  <c r="P118" i="5" s="1"/>
  <c r="P120" i="5"/>
  <c r="L33" i="5"/>
  <c r="O33" i="5" s="1"/>
  <c r="O384" i="5"/>
  <c r="M14" i="6"/>
  <c r="P14" i="6" s="1"/>
  <c r="P34" i="6"/>
  <c r="L32" i="6"/>
  <c r="O566" i="6"/>
  <c r="O648" i="6"/>
  <c r="L640" i="6"/>
  <c r="P23" i="7"/>
  <c r="M13" i="7"/>
  <c r="P13" i="7" s="1"/>
  <c r="N26" i="3"/>
  <c r="N16" i="3" s="1"/>
  <c r="M102" i="3"/>
  <c r="M292" i="3"/>
  <c r="K626" i="3"/>
  <c r="L26" i="4"/>
  <c r="M222" i="4"/>
  <c r="M220" i="4" s="1"/>
  <c r="K614" i="4"/>
  <c r="K622" i="4"/>
  <c r="K625" i="4"/>
  <c r="O19" i="5"/>
  <c r="P21" i="5"/>
  <c r="P95" i="5"/>
  <c r="P333" i="5"/>
  <c r="N331" i="5"/>
  <c r="N329" i="5" s="1"/>
  <c r="P57" i="6"/>
  <c r="M55" i="6"/>
  <c r="O291" i="6"/>
  <c r="L23" i="6"/>
  <c r="L294" i="6"/>
  <c r="M310" i="7"/>
  <c r="P310" i="7" s="1"/>
  <c r="P312" i="7"/>
  <c r="M11" i="3"/>
  <c r="M140" i="3"/>
  <c r="O148" i="3"/>
  <c r="M250" i="3"/>
  <c r="M312" i="3"/>
  <c r="K621" i="3"/>
  <c r="L640" i="3"/>
  <c r="L23" i="4"/>
  <c r="M310" i="4"/>
  <c r="P310" i="4" s="1"/>
  <c r="M11" i="5"/>
  <c r="P32" i="5"/>
  <c r="L31" i="6"/>
  <c r="P144" i="6"/>
  <c r="N142" i="6"/>
  <c r="N140" i="6" s="1"/>
  <c r="N22" i="6"/>
  <c r="K564" i="6"/>
  <c r="J671" i="6"/>
  <c r="P70" i="7"/>
  <c r="M68" i="7"/>
  <c r="N96" i="7"/>
  <c r="N94" i="7" s="1"/>
  <c r="M43" i="3"/>
  <c r="P43" i="3" s="1"/>
  <c r="M14" i="4"/>
  <c r="P14" i="4" s="1"/>
  <c r="N26" i="4"/>
  <c r="M41" i="4"/>
  <c r="M66" i="4"/>
  <c r="P66" i="4" s="1"/>
  <c r="M118" i="4"/>
  <c r="P118" i="4" s="1"/>
  <c r="M271" i="4"/>
  <c r="P271" i="4" s="1"/>
  <c r="P251" i="5"/>
  <c r="M250" i="5"/>
  <c r="P250" i="5" s="1"/>
  <c r="P294" i="5"/>
  <c r="M292" i="5"/>
  <c r="L34" i="5"/>
  <c r="O555" i="5"/>
  <c r="K624" i="5"/>
  <c r="K621" i="5"/>
  <c r="K626" i="5"/>
  <c r="K623" i="5"/>
  <c r="K620" i="5"/>
  <c r="K625" i="5"/>
  <c r="N26" i="6"/>
  <c r="N16" i="6" s="1"/>
  <c r="M30" i="7"/>
  <c r="P30" i="7" s="1"/>
  <c r="P32" i="7"/>
  <c r="N22" i="7"/>
  <c r="N43" i="7"/>
  <c r="N41" i="7" s="1"/>
  <c r="P45" i="7"/>
  <c r="O19" i="7"/>
  <c r="N252" i="3"/>
  <c r="L26" i="5"/>
  <c r="L45" i="5"/>
  <c r="P141" i="5"/>
  <c r="L640" i="5"/>
  <c r="O651" i="5"/>
  <c r="P25" i="6"/>
  <c r="M15" i="6"/>
  <c r="P15" i="6" s="1"/>
  <c r="M19" i="6"/>
  <c r="P70" i="6"/>
  <c r="M68" i="6"/>
  <c r="K628" i="6"/>
  <c r="P19" i="7"/>
  <c r="P57" i="7"/>
  <c r="M55" i="7"/>
  <c r="M22" i="7"/>
  <c r="M15" i="5"/>
  <c r="P15" i="5" s="1"/>
  <c r="I367" i="5"/>
  <c r="K367" i="5" s="1"/>
  <c r="K611" i="5"/>
  <c r="K619" i="5"/>
  <c r="M11" i="6"/>
  <c r="M29" i="6"/>
  <c r="M140" i="6"/>
  <c r="O148" i="6"/>
  <c r="M250" i="6"/>
  <c r="P250" i="6" s="1"/>
  <c r="K371" i="6"/>
  <c r="K613" i="6"/>
  <c r="K621" i="6"/>
  <c r="O49" i="7"/>
  <c r="L57" i="7"/>
  <c r="M220" i="7"/>
  <c r="K617" i="5"/>
  <c r="M13" i="6"/>
  <c r="P13" i="6" s="1"/>
  <c r="L19" i="6"/>
  <c r="P32" i="6"/>
  <c r="K611" i="6"/>
  <c r="K619" i="6"/>
  <c r="M11" i="7"/>
  <c r="P21" i="7"/>
  <c r="M29" i="7"/>
  <c r="K612" i="5"/>
  <c r="K622" i="6"/>
  <c r="L222" i="7"/>
  <c r="M312" i="5"/>
  <c r="K615" i="5"/>
  <c r="K617" i="6"/>
  <c r="K625" i="6"/>
  <c r="P141" i="7"/>
  <c r="P294" i="7"/>
  <c r="M292" i="7"/>
  <c r="P333" i="7"/>
  <c r="N331" i="7"/>
  <c r="N329" i="7" s="1"/>
  <c r="P19" i="8"/>
  <c r="P29" i="8"/>
  <c r="M28" i="8"/>
  <c r="P28" i="8" s="1"/>
  <c r="M140" i="8"/>
  <c r="M43" i="5"/>
  <c r="K618" i="5"/>
  <c r="M49" i="6"/>
  <c r="M222" i="6"/>
  <c r="K612" i="6"/>
  <c r="K620" i="6"/>
  <c r="L333" i="7"/>
  <c r="K613" i="5"/>
  <c r="K623" i="6"/>
  <c r="O291" i="7"/>
  <c r="P330" i="7"/>
  <c r="L15" i="5"/>
  <c r="P251" i="7"/>
  <c r="P337" i="7"/>
  <c r="M331" i="7"/>
  <c r="M329" i="7" s="1"/>
  <c r="K616" i="7"/>
  <c r="K624" i="7"/>
  <c r="O649" i="7"/>
  <c r="M14" i="8"/>
  <c r="P14" i="8" s="1"/>
  <c r="N26" i="8"/>
  <c r="O61" i="8"/>
  <c r="M120" i="8"/>
  <c r="O291" i="8"/>
  <c r="P330" i="8"/>
  <c r="L333" i="8"/>
  <c r="I367" i="7"/>
  <c r="K367" i="7" s="1"/>
  <c r="K611" i="7"/>
  <c r="K619" i="7"/>
  <c r="M11" i="8"/>
  <c r="P21" i="8"/>
  <c r="M53" i="8"/>
  <c r="P122" i="8"/>
  <c r="K350" i="8"/>
  <c r="K622" i="7"/>
  <c r="K617" i="7"/>
  <c r="K625" i="7"/>
  <c r="M310" i="8"/>
  <c r="P310" i="8" s="1"/>
  <c r="P312" i="8"/>
  <c r="K612" i="7"/>
  <c r="K620" i="7"/>
  <c r="N22" i="8"/>
  <c r="M222" i="8"/>
  <c r="M271" i="8"/>
  <c r="K328" i="8"/>
  <c r="K615" i="7"/>
  <c r="K623" i="7"/>
  <c r="M15" i="8"/>
  <c r="P15" i="8" s="1"/>
  <c r="L122" i="8"/>
  <c r="P294" i="8"/>
  <c r="M292" i="8"/>
  <c r="P29" i="9"/>
  <c r="M28" i="9"/>
  <c r="P28" i="9" s="1"/>
  <c r="P333" i="8"/>
  <c r="N331" i="8"/>
  <c r="K620" i="8"/>
  <c r="M19" i="9"/>
  <c r="N22" i="9"/>
  <c r="L24" i="9"/>
  <c r="N96" i="9"/>
  <c r="N94" i="9" s="1"/>
  <c r="N142" i="9"/>
  <c r="N252" i="9"/>
  <c r="K623" i="8"/>
  <c r="M15" i="9"/>
  <c r="P15" i="9" s="1"/>
  <c r="P34" i="9"/>
  <c r="P311" i="9"/>
  <c r="O330" i="9"/>
  <c r="K428" i="9"/>
  <c r="O19" i="10"/>
  <c r="P49" i="10"/>
  <c r="K371" i="8"/>
  <c r="K613" i="8"/>
  <c r="K621" i="8"/>
  <c r="P291" i="9"/>
  <c r="M290" i="9"/>
  <c r="P290" i="9" s="1"/>
  <c r="M312" i="9"/>
  <c r="P312" i="9" s="1"/>
  <c r="K343" i="9"/>
  <c r="K375" i="9"/>
  <c r="K416" i="9"/>
  <c r="K432" i="9"/>
  <c r="K624" i="8"/>
  <c r="M41" i="9"/>
  <c r="P275" i="9"/>
  <c r="P9" i="10"/>
  <c r="K611" i="8"/>
  <c r="M11" i="9"/>
  <c r="M140" i="9"/>
  <c r="M250" i="9"/>
  <c r="O347" i="9"/>
  <c r="K420" i="9"/>
  <c r="O455" i="9"/>
  <c r="O533" i="9"/>
  <c r="K622" i="8"/>
  <c r="O311" i="9"/>
  <c r="O337" i="9"/>
  <c r="M337" i="9"/>
  <c r="M331" i="9" s="1"/>
  <c r="M55" i="9"/>
  <c r="O19" i="11"/>
  <c r="K616" i="9"/>
  <c r="M14" i="10"/>
  <c r="P14" i="10" s="1"/>
  <c r="O21" i="10"/>
  <c r="P33" i="10"/>
  <c r="O49" i="10"/>
  <c r="M118" i="10"/>
  <c r="P118" i="10" s="1"/>
  <c r="M271" i="10"/>
  <c r="P271" i="10" s="1"/>
  <c r="P333" i="10"/>
  <c r="M13" i="11"/>
  <c r="P13" i="11" s="1"/>
  <c r="L23" i="11"/>
  <c r="O49" i="11"/>
  <c r="M49" i="11"/>
  <c r="M43" i="11" s="1"/>
  <c r="L26" i="11"/>
  <c r="L24" i="11"/>
  <c r="P272" i="11"/>
  <c r="M271" i="11"/>
  <c r="P271" i="11" s="1"/>
  <c r="K343" i="11"/>
  <c r="P29" i="11"/>
  <c r="M28" i="11"/>
  <c r="P28" i="11" s="1"/>
  <c r="P224" i="11"/>
  <c r="N222" i="11"/>
  <c r="N220" i="11" s="1"/>
  <c r="P333" i="11"/>
  <c r="K614" i="9"/>
  <c r="K622" i="9"/>
  <c r="M43" i="10"/>
  <c r="K635" i="10"/>
  <c r="N644" i="10"/>
  <c r="N640" i="10" s="1"/>
  <c r="N638" i="10" s="1"/>
  <c r="N636" i="10" s="1"/>
  <c r="O21" i="11"/>
  <c r="M142" i="11"/>
  <c r="P221" i="11"/>
  <c r="M220" i="11"/>
  <c r="O438" i="11"/>
  <c r="L33" i="11"/>
  <c r="O33" i="11" s="1"/>
  <c r="K617" i="9"/>
  <c r="M142" i="10"/>
  <c r="M252" i="10"/>
  <c r="K619" i="10"/>
  <c r="P45" i="11"/>
  <c r="M53" i="11"/>
  <c r="O95" i="11"/>
  <c r="O330" i="11"/>
  <c r="K612" i="9"/>
  <c r="P11" i="10"/>
  <c r="L15" i="10"/>
  <c r="O15" i="10" s="1"/>
  <c r="N22" i="10"/>
  <c r="M28" i="10"/>
  <c r="P28" i="10" s="1"/>
  <c r="M220" i="10"/>
  <c r="M337" i="10"/>
  <c r="P337" i="10" s="1"/>
  <c r="P24" i="11"/>
  <c r="M14" i="11"/>
  <c r="P14" i="11" s="1"/>
  <c r="K614" i="10"/>
  <c r="K616" i="10"/>
  <c r="K618" i="10"/>
  <c r="K612" i="10"/>
  <c r="P42" i="11"/>
  <c r="O54" i="11"/>
  <c r="N55" i="11"/>
  <c r="P55" i="11" s="1"/>
  <c r="N22" i="11"/>
  <c r="P67" i="11"/>
  <c r="M252" i="11"/>
  <c r="P254" i="11"/>
  <c r="O19" i="12"/>
  <c r="K618" i="9"/>
  <c r="L26" i="10"/>
  <c r="M290" i="10"/>
  <c r="P290" i="10" s="1"/>
  <c r="K617" i="10"/>
  <c r="M9" i="11"/>
  <c r="N19" i="11"/>
  <c r="M22" i="11"/>
  <c r="P57" i="11"/>
  <c r="P119" i="11"/>
  <c r="M118" i="11"/>
  <c r="P118" i="11" s="1"/>
  <c r="O141" i="11"/>
  <c r="O251" i="11"/>
  <c r="N222" i="10"/>
  <c r="K611" i="10"/>
  <c r="O25" i="11"/>
  <c r="L15" i="11"/>
  <c r="O15" i="11" s="1"/>
  <c r="M337" i="11"/>
  <c r="P337" i="11" s="1"/>
  <c r="O537" i="11"/>
  <c r="K629" i="11"/>
  <c r="N19" i="12"/>
  <c r="N68" i="12"/>
  <c r="N66" i="12" s="1"/>
  <c r="P292" i="12"/>
  <c r="M290" i="12"/>
  <c r="P290" i="12" s="1"/>
  <c r="K499" i="12"/>
  <c r="O67" i="13"/>
  <c r="P67" i="12"/>
  <c r="M66" i="12"/>
  <c r="P66" i="12" s="1"/>
  <c r="L26" i="12"/>
  <c r="O102" i="12"/>
  <c r="M102" i="12"/>
  <c r="P102" i="12" s="1"/>
  <c r="N120" i="13"/>
  <c r="N26" i="13"/>
  <c r="N16" i="13" s="1"/>
  <c r="K626" i="10"/>
  <c r="M290" i="11"/>
  <c r="P290" i="11" s="1"/>
  <c r="M11" i="12"/>
  <c r="O49" i="12"/>
  <c r="N26" i="12"/>
  <c r="N16" i="12" s="1"/>
  <c r="O347" i="12"/>
  <c r="K368" i="12"/>
  <c r="O459" i="12"/>
  <c r="P24" i="13"/>
  <c r="M14" i="13"/>
  <c r="P14" i="13" s="1"/>
  <c r="L57" i="12"/>
  <c r="N31" i="12"/>
  <c r="N29" i="12" s="1"/>
  <c r="O566" i="11"/>
  <c r="K618" i="11"/>
  <c r="K615" i="11"/>
  <c r="K612" i="11"/>
  <c r="K614" i="11"/>
  <c r="K616" i="11"/>
  <c r="K617" i="11"/>
  <c r="L23" i="12"/>
  <c r="O25" i="12"/>
  <c r="L15" i="12"/>
  <c r="O15" i="12" s="1"/>
  <c r="M29" i="12"/>
  <c r="P45" i="12"/>
  <c r="M43" i="12"/>
  <c r="K110" i="12"/>
  <c r="O565" i="12"/>
  <c r="L31" i="12"/>
  <c r="N644" i="11"/>
  <c r="N640" i="11" s="1"/>
  <c r="N638" i="11" s="1"/>
  <c r="N636" i="11" s="1"/>
  <c r="O54" i="12"/>
  <c r="N55" i="12"/>
  <c r="P57" i="12"/>
  <c r="L33" i="12"/>
  <c r="O33" i="12" s="1"/>
  <c r="O536" i="12"/>
  <c r="K611" i="11"/>
  <c r="P314" i="12"/>
  <c r="M312" i="12"/>
  <c r="M329" i="12"/>
  <c r="K612" i="12"/>
  <c r="O49" i="13"/>
  <c r="L26" i="13"/>
  <c r="P294" i="13"/>
  <c r="M292" i="13"/>
  <c r="L640" i="13"/>
  <c r="O650" i="13"/>
  <c r="K622" i="11"/>
  <c r="M271" i="12"/>
  <c r="P271" i="12" s="1"/>
  <c r="K618" i="12"/>
  <c r="K626" i="12"/>
  <c r="P19" i="13"/>
  <c r="P67" i="13"/>
  <c r="M66" i="13"/>
  <c r="P66" i="13" s="1"/>
  <c r="P141" i="13"/>
  <c r="M140" i="13"/>
  <c r="P251" i="13"/>
  <c r="M250" i="13"/>
  <c r="P250" i="13" s="1"/>
  <c r="N32" i="13"/>
  <c r="N30" i="13" s="1"/>
  <c r="O383" i="13"/>
  <c r="K613" i="12"/>
  <c r="K616" i="12"/>
  <c r="K624" i="12"/>
  <c r="L640" i="12"/>
  <c r="O42" i="13"/>
  <c r="O54" i="13"/>
  <c r="O95" i="13"/>
  <c r="M142" i="12"/>
  <c r="M252" i="12"/>
  <c r="I367" i="12"/>
  <c r="K367" i="12" s="1"/>
  <c r="K611" i="12"/>
  <c r="K619" i="12"/>
  <c r="P42" i="13"/>
  <c r="M41" i="13"/>
  <c r="L34" i="13"/>
  <c r="O537" i="13"/>
  <c r="L32" i="13"/>
  <c r="O566" i="13"/>
  <c r="K614" i="12"/>
  <c r="O21" i="13"/>
  <c r="L19" i="13"/>
  <c r="L45" i="13"/>
  <c r="P33" i="13"/>
  <c r="M13" i="13"/>
  <c r="P13" i="13" s="1"/>
  <c r="L57" i="13"/>
  <c r="L23" i="13"/>
  <c r="M22" i="13"/>
  <c r="K619" i="13"/>
  <c r="K613" i="13"/>
  <c r="P29" i="14"/>
  <c r="M28" i="14"/>
  <c r="P28" i="14" s="1"/>
  <c r="K623" i="13"/>
  <c r="K625" i="13"/>
  <c r="K622" i="13"/>
  <c r="P31" i="13"/>
  <c r="K614" i="13"/>
  <c r="K617" i="13"/>
  <c r="K620" i="13"/>
  <c r="K626" i="13"/>
  <c r="M19" i="14"/>
  <c r="P21" i="14"/>
  <c r="M11" i="14"/>
  <c r="M120" i="13"/>
  <c r="M273" i="13"/>
  <c r="M271" i="13" s="1"/>
  <c r="K612" i="13"/>
  <c r="M11" i="13"/>
  <c r="M53" i="13"/>
  <c r="M94" i="13"/>
  <c r="P94" i="13" s="1"/>
  <c r="K615" i="13"/>
  <c r="N15" i="15"/>
  <c r="N19" i="15"/>
  <c r="P119" i="15"/>
  <c r="M118" i="15"/>
  <c r="K420" i="15"/>
  <c r="L33" i="15"/>
  <c r="O33" i="15" s="1"/>
  <c r="O536" i="15"/>
  <c r="O648" i="14"/>
  <c r="L640" i="14"/>
  <c r="L122" i="15"/>
  <c r="O533" i="15"/>
  <c r="M120" i="14"/>
  <c r="M273" i="14"/>
  <c r="N644" i="14"/>
  <c r="N640" i="14" s="1"/>
  <c r="N638" i="14" s="1"/>
  <c r="N636" i="14" s="1"/>
  <c r="M142" i="14"/>
  <c r="M252" i="14"/>
  <c r="P252" i="14" s="1"/>
  <c r="P29" i="15"/>
  <c r="M28" i="15"/>
  <c r="P28" i="15" s="1"/>
  <c r="O141" i="15"/>
  <c r="N644" i="15"/>
  <c r="N640" i="15" s="1"/>
  <c r="N638" i="15" s="1"/>
  <c r="N636" i="15" s="1"/>
  <c r="M43" i="14"/>
  <c r="P45" i="14"/>
  <c r="K612" i="14"/>
  <c r="P11" i="15"/>
  <c r="L23" i="15"/>
  <c r="L45" i="15"/>
  <c r="M13" i="14"/>
  <c r="P13" i="14" s="1"/>
  <c r="M55" i="14"/>
  <c r="I367" i="14"/>
  <c r="K367" i="14" s="1"/>
  <c r="P291" i="15"/>
  <c r="M331" i="15"/>
  <c r="K368" i="15"/>
  <c r="O25" i="15"/>
  <c r="L15" i="15"/>
  <c r="O15" i="15" s="1"/>
  <c r="M66" i="15"/>
  <c r="P68" i="15"/>
  <c r="O330" i="15"/>
  <c r="O565" i="15"/>
  <c r="L31" i="15"/>
  <c r="M15" i="14"/>
  <c r="P15" i="14" s="1"/>
  <c r="L19" i="15"/>
  <c r="P19" i="15"/>
  <c r="M220" i="15"/>
  <c r="M26" i="15"/>
  <c r="K499" i="15"/>
  <c r="O601" i="15"/>
  <c r="K623" i="14"/>
  <c r="M15" i="15"/>
  <c r="P15" i="15" s="1"/>
  <c r="P25" i="15"/>
  <c r="P224" i="15"/>
  <c r="I367" i="15"/>
  <c r="K367" i="15" s="1"/>
  <c r="K611" i="15"/>
  <c r="K619" i="15"/>
  <c r="K618" i="14"/>
  <c r="K626" i="14"/>
  <c r="L26" i="15"/>
  <c r="M271" i="15"/>
  <c r="M292" i="15"/>
  <c r="P298" i="15"/>
  <c r="O337" i="15"/>
  <c r="K614" i="15"/>
  <c r="K613" i="14"/>
  <c r="K621" i="14"/>
  <c r="M140" i="15"/>
  <c r="M250" i="15"/>
  <c r="M310" i="15"/>
  <c r="K617" i="15"/>
  <c r="K612" i="15"/>
  <c r="K622" i="14"/>
  <c r="P45" i="15"/>
  <c r="N142" i="15"/>
  <c r="N140" i="15" s="1"/>
  <c r="N252" i="15"/>
  <c r="N250" i="15" s="1"/>
  <c r="N312" i="15"/>
  <c r="N310" i="15" s="1"/>
  <c r="K618" i="15"/>
  <c r="K613" i="15"/>
  <c r="P55" i="8" l="1"/>
  <c r="K87" i="1"/>
  <c r="K428" i="1"/>
  <c r="K481" i="1"/>
  <c r="M94" i="7"/>
  <c r="P94" i="7" s="1"/>
  <c r="K573" i="1"/>
  <c r="N118" i="15"/>
  <c r="N37" i="15" s="1"/>
  <c r="K547" i="1"/>
  <c r="K630" i="1"/>
  <c r="O650" i="1"/>
  <c r="K84" i="1"/>
  <c r="N11" i="4"/>
  <c r="N9" i="4" s="1"/>
  <c r="K113" i="1"/>
  <c r="N11" i="13"/>
  <c r="N9" i="13" s="1"/>
  <c r="O275" i="12"/>
  <c r="L120" i="12"/>
  <c r="O120" i="12" s="1"/>
  <c r="L55" i="11"/>
  <c r="L53" i="11" s="1"/>
  <c r="N53" i="5"/>
  <c r="P53" i="5" s="1"/>
  <c r="K81" i="1"/>
  <c r="O144" i="13"/>
  <c r="O314" i="8"/>
  <c r="O34" i="9"/>
  <c r="L96" i="3"/>
  <c r="O96" i="3" s="1"/>
  <c r="K133" i="1"/>
  <c r="O222" i="13"/>
  <c r="N29" i="7"/>
  <c r="K618" i="1"/>
  <c r="O566" i="1"/>
  <c r="O347" i="1"/>
  <c r="K341" i="1"/>
  <c r="O380" i="1"/>
  <c r="K164" i="1"/>
  <c r="K633" i="1"/>
  <c r="K435" i="1"/>
  <c r="P314" i="1"/>
  <c r="L68" i="11"/>
  <c r="O68" i="11" s="1"/>
  <c r="O98" i="10"/>
  <c r="K204" i="1"/>
  <c r="K626" i="1"/>
  <c r="O404" i="1"/>
  <c r="K189" i="1"/>
  <c r="K424" i="1"/>
  <c r="P122" i="1"/>
  <c r="O314" i="10"/>
  <c r="L292" i="11"/>
  <c r="O292" i="11" s="1"/>
  <c r="P224" i="1"/>
  <c r="K349" i="1"/>
  <c r="O337" i="1"/>
  <c r="P68" i="9"/>
  <c r="O298" i="1"/>
  <c r="P333" i="1"/>
  <c r="K65" i="1"/>
  <c r="P53" i="13"/>
  <c r="O649" i="1"/>
  <c r="L222" i="12"/>
  <c r="L220" i="12" s="1"/>
  <c r="O220" i="12" s="1"/>
  <c r="L142" i="2"/>
  <c r="L140" i="2" s="1"/>
  <c r="O140" i="2" s="1"/>
  <c r="K306" i="1"/>
  <c r="K328" i="1"/>
  <c r="K132" i="1"/>
  <c r="K200" i="1"/>
  <c r="L11" i="10"/>
  <c r="O11" i="10" s="1"/>
  <c r="L273" i="8"/>
  <c r="O273" i="8" s="1"/>
  <c r="K648" i="1"/>
  <c r="K482" i="1"/>
  <c r="O142" i="13"/>
  <c r="K628" i="1"/>
  <c r="K425" i="1"/>
  <c r="K340" i="1"/>
  <c r="O354" i="1"/>
  <c r="K616" i="1"/>
  <c r="P275" i="1"/>
  <c r="K427" i="1"/>
  <c r="L638" i="2"/>
  <c r="O638" i="2" s="1"/>
  <c r="L142" i="3"/>
  <c r="O142" i="3" s="1"/>
  <c r="O102" i="1"/>
  <c r="O333" i="2"/>
  <c r="O98" i="12"/>
  <c r="O32" i="9"/>
  <c r="K158" i="1"/>
  <c r="O401" i="1"/>
  <c r="N53" i="10"/>
  <c r="P53" i="10" s="1"/>
  <c r="L142" i="12"/>
  <c r="O142" i="12" s="1"/>
  <c r="L43" i="10"/>
  <c r="O43" i="10" s="1"/>
  <c r="L142" i="7"/>
  <c r="O142" i="7" s="1"/>
  <c r="P70" i="1"/>
  <c r="O142" i="11"/>
  <c r="L252" i="8"/>
  <c r="L250" i="8" s="1"/>
  <c r="O250" i="8" s="1"/>
  <c r="O314" i="4"/>
  <c r="P312" i="10"/>
  <c r="O275" i="4"/>
  <c r="O31" i="9"/>
  <c r="L252" i="6"/>
  <c r="O252" i="6" s="1"/>
  <c r="L120" i="4"/>
  <c r="O120" i="4" s="1"/>
  <c r="O144" i="6"/>
  <c r="N20" i="5"/>
  <c r="N18" i="5" s="1"/>
  <c r="K464" i="1"/>
  <c r="O439" i="1"/>
  <c r="P43" i="10"/>
  <c r="P55" i="9"/>
  <c r="K149" i="1"/>
  <c r="K64" i="1"/>
  <c r="P144" i="1"/>
  <c r="K431" i="1"/>
  <c r="O457" i="1"/>
  <c r="K343" i="1"/>
  <c r="K455" i="1"/>
  <c r="O26" i="8"/>
  <c r="P273" i="7"/>
  <c r="O254" i="4"/>
  <c r="K83" i="1"/>
  <c r="K372" i="1"/>
  <c r="P55" i="13"/>
  <c r="L636" i="9"/>
  <c r="O636" i="9" s="1"/>
  <c r="K474" i="1"/>
  <c r="K138" i="1"/>
  <c r="P222" i="14"/>
  <c r="L96" i="2"/>
  <c r="O96" i="2" s="1"/>
  <c r="O564" i="1"/>
  <c r="K635" i="1"/>
  <c r="L96" i="7"/>
  <c r="O96" i="7" s="1"/>
  <c r="O294" i="13"/>
  <c r="P55" i="12"/>
  <c r="M66" i="10"/>
  <c r="P66" i="10" s="1"/>
  <c r="O57" i="6"/>
  <c r="O254" i="3"/>
  <c r="P220" i="13"/>
  <c r="K497" i="1"/>
  <c r="L292" i="15"/>
  <c r="O292" i="15" s="1"/>
  <c r="M94" i="14"/>
  <c r="P94" i="14" s="1"/>
  <c r="P45" i="1"/>
  <c r="K117" i="1"/>
  <c r="L252" i="13"/>
  <c r="O252" i="13" s="1"/>
  <c r="K266" i="1"/>
  <c r="P68" i="3"/>
  <c r="P57" i="1"/>
  <c r="K304" i="1"/>
  <c r="K473" i="1"/>
  <c r="L11" i="8"/>
  <c r="L9" i="8" s="1"/>
  <c r="L55" i="3"/>
  <c r="L53" i="3" s="1"/>
  <c r="O53" i="3" s="1"/>
  <c r="K229" i="1"/>
  <c r="K450" i="1"/>
  <c r="L331" i="4"/>
  <c r="L329" i="4" s="1"/>
  <c r="O329" i="4" s="1"/>
  <c r="O32" i="3"/>
  <c r="P22" i="5"/>
  <c r="L96" i="8"/>
  <c r="O96" i="8" s="1"/>
  <c r="K199" i="1"/>
  <c r="P331" i="12"/>
  <c r="O31" i="11"/>
  <c r="M312" i="13"/>
  <c r="P312" i="13" s="1"/>
  <c r="P329" i="12"/>
  <c r="L55" i="10"/>
  <c r="L53" i="10" s="1"/>
  <c r="L11" i="11"/>
  <c r="L9" i="11" s="1"/>
  <c r="L96" i="6"/>
  <c r="O96" i="6" s="1"/>
  <c r="L222" i="6"/>
  <c r="O222" i="6" s="1"/>
  <c r="M318" i="1"/>
  <c r="P318" i="1" s="1"/>
  <c r="L55" i="8"/>
  <c r="L53" i="8" s="1"/>
  <c r="O53" i="8" s="1"/>
  <c r="O535" i="1"/>
  <c r="K285" i="1"/>
  <c r="K219" i="1"/>
  <c r="O34" i="4"/>
  <c r="O333" i="5"/>
  <c r="K376" i="1"/>
  <c r="L68" i="10"/>
  <c r="O68" i="10" s="1"/>
  <c r="L142" i="14"/>
  <c r="O142" i="14" s="1"/>
  <c r="O96" i="15"/>
  <c r="L43" i="8"/>
  <c r="O43" i="8" s="1"/>
  <c r="P222" i="7"/>
  <c r="L68" i="4"/>
  <c r="O68" i="4" s="1"/>
  <c r="M66" i="14"/>
  <c r="P66" i="14" s="1"/>
  <c r="L252" i="9"/>
  <c r="L250" i="9" s="1"/>
  <c r="M140" i="7"/>
  <c r="P140" i="7" s="1"/>
  <c r="O98" i="5"/>
  <c r="M66" i="3"/>
  <c r="P66" i="3" s="1"/>
  <c r="K634" i="1"/>
  <c r="K201" i="1"/>
  <c r="P222" i="9"/>
  <c r="K375" i="1"/>
  <c r="K324" i="1"/>
  <c r="K235" i="1"/>
  <c r="O537" i="1"/>
  <c r="K449" i="1"/>
  <c r="O597" i="1"/>
  <c r="K429" i="1"/>
  <c r="K380" i="1"/>
  <c r="L220" i="13"/>
  <c r="O220" i="13" s="1"/>
  <c r="O568" i="1"/>
  <c r="K629" i="1"/>
  <c r="K345" i="1"/>
  <c r="O437" i="1"/>
  <c r="O383" i="1"/>
  <c r="L222" i="15"/>
  <c r="O222" i="15" s="1"/>
  <c r="L43" i="12"/>
  <c r="O43" i="12" s="1"/>
  <c r="L331" i="11"/>
  <c r="O331" i="11" s="1"/>
  <c r="O273" i="6"/>
  <c r="L43" i="6"/>
  <c r="O43" i="6" s="1"/>
  <c r="L222" i="8"/>
  <c r="O222" i="8" s="1"/>
  <c r="O314" i="6"/>
  <c r="L252" i="2"/>
  <c r="L250" i="2" s="1"/>
  <c r="O250" i="2" s="1"/>
  <c r="O30" i="14"/>
  <c r="K368" i="1"/>
  <c r="O580" i="1"/>
  <c r="K451" i="1"/>
  <c r="K416" i="1"/>
  <c r="O294" i="8"/>
  <c r="L55" i="4"/>
  <c r="O55" i="4" s="1"/>
  <c r="K93" i="1"/>
  <c r="L43" i="14"/>
  <c r="L41" i="14" s="1"/>
  <c r="L96" i="14"/>
  <c r="O96" i="14" s="1"/>
  <c r="O224" i="13"/>
  <c r="L14" i="10"/>
  <c r="O14" i="10" s="1"/>
  <c r="M94" i="8"/>
  <c r="P94" i="8" s="1"/>
  <c r="M250" i="7"/>
  <c r="P250" i="7" s="1"/>
  <c r="M290" i="6"/>
  <c r="P290" i="6" s="1"/>
  <c r="M20" i="8"/>
  <c r="M18" i="8" s="1"/>
  <c r="O57" i="5"/>
  <c r="L68" i="5"/>
  <c r="O68" i="5" s="1"/>
  <c r="L640" i="1"/>
  <c r="L638" i="1" s="1"/>
  <c r="N12" i="15"/>
  <c r="N10" i="15" s="1"/>
  <c r="N28" i="9"/>
  <c r="K499" i="1"/>
  <c r="N12" i="14"/>
  <c r="N10" i="14" s="1"/>
  <c r="P292" i="14"/>
  <c r="L14" i="4"/>
  <c r="O14" i="4" s="1"/>
  <c r="O349" i="1"/>
  <c r="O352" i="1"/>
  <c r="K595" i="1"/>
  <c r="K109" i="1"/>
  <c r="K418" i="1"/>
  <c r="O331" i="12"/>
  <c r="N28" i="12"/>
  <c r="L638" i="7"/>
  <c r="O638" i="7" s="1"/>
  <c r="P220" i="7"/>
  <c r="O70" i="2"/>
  <c r="L29" i="10"/>
  <c r="O29" i="10" s="1"/>
  <c r="K466" i="1"/>
  <c r="K615" i="1"/>
  <c r="K564" i="1"/>
  <c r="K612" i="1"/>
  <c r="O30" i="4"/>
  <c r="K614" i="1"/>
  <c r="K249" i="1"/>
  <c r="K381" i="1"/>
  <c r="O459" i="1"/>
  <c r="K430" i="1"/>
  <c r="K421" i="1"/>
  <c r="K265" i="1"/>
  <c r="O318" i="1"/>
  <c r="L13" i="3"/>
  <c r="O13" i="3" s="1"/>
  <c r="P120" i="3"/>
  <c r="O294" i="2"/>
  <c r="O224" i="2"/>
  <c r="I367" i="1"/>
  <c r="K367" i="1" s="1"/>
  <c r="O34" i="7"/>
  <c r="K631" i="1"/>
  <c r="K216" i="1"/>
  <c r="M310" i="14"/>
  <c r="P310" i="14" s="1"/>
  <c r="P142" i="14"/>
  <c r="L329" i="12"/>
  <c r="O329" i="12" s="1"/>
  <c r="P222" i="12"/>
  <c r="L638" i="11"/>
  <c r="L636" i="11" s="1"/>
  <c r="O636" i="11" s="1"/>
  <c r="O333" i="12"/>
  <c r="O638" i="10"/>
  <c r="L312" i="5"/>
  <c r="O312" i="5" s="1"/>
  <c r="L292" i="12"/>
  <c r="K465" i="1"/>
  <c r="K309" i="1"/>
  <c r="O49" i="1"/>
  <c r="O640" i="15"/>
  <c r="O34" i="15"/>
  <c r="L14" i="15"/>
  <c r="O14" i="15" s="1"/>
  <c r="P292" i="3"/>
  <c r="O252" i="4"/>
  <c r="O584" i="1"/>
  <c r="K613" i="1"/>
  <c r="K110" i="1"/>
  <c r="K82" i="1"/>
  <c r="O224" i="11"/>
  <c r="P331" i="14"/>
  <c r="O32" i="11"/>
  <c r="P254" i="1"/>
  <c r="K397" i="1"/>
  <c r="N140" i="13"/>
  <c r="P140" i="13" s="1"/>
  <c r="O640" i="10"/>
  <c r="K649" i="1"/>
  <c r="L140" i="11"/>
  <c r="O140" i="11" s="1"/>
  <c r="O144" i="11"/>
  <c r="L13" i="8"/>
  <c r="O13" i="8" s="1"/>
  <c r="L292" i="14"/>
  <c r="O292" i="14" s="1"/>
  <c r="O32" i="12"/>
  <c r="L312" i="3"/>
  <c r="O312" i="3" s="1"/>
  <c r="O30" i="12"/>
  <c r="O34" i="3"/>
  <c r="O273" i="14"/>
  <c r="K398" i="1"/>
  <c r="O254" i="15"/>
  <c r="L222" i="14"/>
  <c r="O222" i="14" s="1"/>
  <c r="O34" i="14"/>
  <c r="O275" i="14"/>
  <c r="K176" i="1"/>
  <c r="L68" i="14"/>
  <c r="O68" i="14" s="1"/>
  <c r="N32" i="1"/>
  <c r="N30" i="1" s="1"/>
  <c r="K591" i="1"/>
  <c r="K432" i="1"/>
  <c r="K533" i="1"/>
  <c r="K580" i="1"/>
  <c r="P120" i="13"/>
  <c r="P22" i="15"/>
  <c r="O30" i="8"/>
  <c r="L220" i="2"/>
  <c r="O220" i="2" s="1"/>
  <c r="O222" i="2"/>
  <c r="L94" i="11"/>
  <c r="O94" i="11" s="1"/>
  <c r="O70" i="9"/>
  <c r="L252" i="5"/>
  <c r="O252" i="5" s="1"/>
  <c r="P55" i="14"/>
  <c r="O98" i="11"/>
  <c r="N11" i="2"/>
  <c r="N9" i="2" s="1"/>
  <c r="L29" i="3"/>
  <c r="O29" i="3" s="1"/>
  <c r="L26" i="1"/>
  <c r="L16" i="1" s="1"/>
  <c r="N28" i="2"/>
  <c r="O34" i="13"/>
  <c r="P22" i="10"/>
  <c r="L142" i="9"/>
  <c r="O142" i="9" s="1"/>
  <c r="M118" i="6"/>
  <c r="P118" i="6" s="1"/>
  <c r="O45" i="7"/>
  <c r="P220" i="4"/>
  <c r="N29" i="8"/>
  <c r="N28" i="8" s="1"/>
  <c r="O96" i="5"/>
  <c r="O96" i="12"/>
  <c r="K622" i="1"/>
  <c r="O30" i="15"/>
  <c r="P96" i="10"/>
  <c r="P120" i="9"/>
  <c r="O142" i="6"/>
  <c r="L292" i="5"/>
  <c r="O292" i="5" s="1"/>
  <c r="P273" i="5"/>
  <c r="P26" i="7"/>
  <c r="O34" i="6"/>
  <c r="M250" i="2"/>
  <c r="P250" i="2" s="1"/>
  <c r="L30" i="9"/>
  <c r="O30" i="9" s="1"/>
  <c r="O275" i="6"/>
  <c r="O275" i="2"/>
  <c r="O34" i="10"/>
  <c r="M94" i="6"/>
  <c r="P94" i="6" s="1"/>
  <c r="O94" i="5"/>
  <c r="O70" i="8"/>
  <c r="K498" i="1"/>
  <c r="K370" i="1"/>
  <c r="P22" i="12"/>
  <c r="O16" i="9"/>
  <c r="K88" i="1"/>
  <c r="N12" i="3"/>
  <c r="N10" i="3" s="1"/>
  <c r="L23" i="1"/>
  <c r="O23" i="1" s="1"/>
  <c r="J671" i="1"/>
  <c r="K632" i="1"/>
  <c r="O455" i="1"/>
  <c r="K426" i="1"/>
  <c r="O648" i="1"/>
  <c r="K80" i="1"/>
  <c r="K270" i="1"/>
  <c r="K173" i="1"/>
  <c r="K85" i="1"/>
  <c r="O582" i="1"/>
  <c r="K264" i="1"/>
  <c r="O312" i="12"/>
  <c r="L310" i="12"/>
  <c r="O310" i="12" s="1"/>
  <c r="M94" i="15"/>
  <c r="P94" i="15" s="1"/>
  <c r="P22" i="14"/>
  <c r="P222" i="13"/>
  <c r="M96" i="9"/>
  <c r="M94" i="9" s="1"/>
  <c r="P94" i="9" s="1"/>
  <c r="L222" i="10"/>
  <c r="L220" i="10" s="1"/>
  <c r="O68" i="9"/>
  <c r="L55" i="9"/>
  <c r="O55" i="9" s="1"/>
  <c r="N41" i="9"/>
  <c r="P41" i="9" s="1"/>
  <c r="M290" i="4"/>
  <c r="P290" i="4" s="1"/>
  <c r="P273" i="3"/>
  <c r="O30" i="7"/>
  <c r="L120" i="13"/>
  <c r="O120" i="13" s="1"/>
  <c r="O34" i="11"/>
  <c r="M66" i="9"/>
  <c r="P66" i="9" s="1"/>
  <c r="L13" i="9"/>
  <c r="O13" i="9" s="1"/>
  <c r="M271" i="6"/>
  <c r="P271" i="6" s="1"/>
  <c r="L120" i="5"/>
  <c r="O120" i="5" s="1"/>
  <c r="L120" i="3"/>
  <c r="O120" i="3" s="1"/>
  <c r="L222" i="3"/>
  <c r="L220" i="3" s="1"/>
  <c r="O220" i="3" s="1"/>
  <c r="O273" i="2"/>
  <c r="N43" i="1"/>
  <c r="N41" i="1" s="1"/>
  <c r="N28" i="10"/>
  <c r="M12" i="15"/>
  <c r="M26" i="13"/>
  <c r="M20" i="13" s="1"/>
  <c r="L273" i="15"/>
  <c r="O273" i="15" s="1"/>
  <c r="M331" i="13"/>
  <c r="M329" i="13" s="1"/>
  <c r="P329" i="13" s="1"/>
  <c r="P22" i="3"/>
  <c r="O640" i="8"/>
  <c r="N28" i="14"/>
  <c r="O331" i="15"/>
  <c r="L55" i="15"/>
  <c r="L53" i="15" s="1"/>
  <c r="O53" i="15" s="1"/>
  <c r="M12" i="12"/>
  <c r="L273" i="10"/>
  <c r="L271" i="10" s="1"/>
  <c r="O271" i="10" s="1"/>
  <c r="O120" i="2"/>
  <c r="L312" i="2"/>
  <c r="L310" i="2" s="1"/>
  <c r="O310" i="2" s="1"/>
  <c r="O314" i="12"/>
  <c r="N12" i="5"/>
  <c r="N10" i="5" s="1"/>
  <c r="N28" i="7"/>
  <c r="P271" i="15"/>
  <c r="O30" i="10"/>
  <c r="N12" i="2"/>
  <c r="N10" i="2" s="1"/>
  <c r="K369" i="1"/>
  <c r="P43" i="8"/>
  <c r="L290" i="13"/>
  <c r="O290" i="13" s="1"/>
  <c r="O292" i="13"/>
  <c r="O26" i="6"/>
  <c r="P292" i="15"/>
  <c r="O32" i="15"/>
  <c r="L273" i="3"/>
  <c r="O273" i="3" s="1"/>
  <c r="P142" i="2"/>
  <c r="L292" i="4"/>
  <c r="O292" i="4" s="1"/>
  <c r="N11" i="15"/>
  <c r="N9" i="15" s="1"/>
  <c r="O32" i="14"/>
  <c r="L14" i="14"/>
  <c r="O14" i="14" s="1"/>
  <c r="O333" i="15"/>
  <c r="L55" i="14"/>
  <c r="O55" i="14" s="1"/>
  <c r="L273" i="13"/>
  <c r="O273" i="13" s="1"/>
  <c r="L252" i="12"/>
  <c r="O252" i="12" s="1"/>
  <c r="O314" i="13"/>
  <c r="O70" i="12"/>
  <c r="L120" i="10"/>
  <c r="L118" i="10" s="1"/>
  <c r="O118" i="10" s="1"/>
  <c r="M41" i="8"/>
  <c r="P41" i="8" s="1"/>
  <c r="L292" i="7"/>
  <c r="O292" i="7" s="1"/>
  <c r="O34" i="5"/>
  <c r="L222" i="4"/>
  <c r="O222" i="4" s="1"/>
  <c r="O45" i="4"/>
  <c r="O34" i="12"/>
  <c r="N11" i="9"/>
  <c r="N9" i="9" s="1"/>
  <c r="L11" i="3"/>
  <c r="L9" i="3" s="1"/>
  <c r="O9" i="3" s="1"/>
  <c r="O122" i="2"/>
  <c r="K597" i="1"/>
  <c r="K420" i="1"/>
  <c r="N11" i="14"/>
  <c r="N9" i="14" s="1"/>
  <c r="L252" i="11"/>
  <c r="O252" i="11" s="1"/>
  <c r="L29" i="8"/>
  <c r="L28" i="8" s="1"/>
  <c r="M118" i="7"/>
  <c r="P118" i="7" s="1"/>
  <c r="P140" i="6"/>
  <c r="M331" i="5"/>
  <c r="P331" i="5" s="1"/>
  <c r="L14" i="7"/>
  <c r="O14" i="7" s="1"/>
  <c r="L14" i="3"/>
  <c r="O14" i="3" s="1"/>
  <c r="L22" i="14"/>
  <c r="O22" i="14" s="1"/>
  <c r="L14" i="8"/>
  <c r="O14" i="8" s="1"/>
  <c r="O142" i="4"/>
  <c r="N34" i="1"/>
  <c r="N14" i="1" s="1"/>
  <c r="N26" i="1"/>
  <c r="N16" i="1" s="1"/>
  <c r="K112" i="1"/>
  <c r="N28" i="3"/>
  <c r="K619" i="1"/>
  <c r="O435" i="1"/>
  <c r="K417" i="1"/>
  <c r="O385" i="1"/>
  <c r="K423" i="1"/>
  <c r="K401" i="1"/>
  <c r="K611" i="1"/>
  <c r="L13" i="7"/>
  <c r="O13" i="7" s="1"/>
  <c r="O16" i="14"/>
  <c r="L96" i="13"/>
  <c r="O96" i="13" s="1"/>
  <c r="N41" i="13"/>
  <c r="P41" i="13" s="1"/>
  <c r="N329" i="3"/>
  <c r="P329" i="3" s="1"/>
  <c r="N20" i="2"/>
  <c r="N18" i="2" s="1"/>
  <c r="O533" i="1"/>
  <c r="L312" i="7"/>
  <c r="L310" i="7" s="1"/>
  <c r="O310" i="7" s="1"/>
  <c r="O314" i="15"/>
  <c r="N20" i="15"/>
  <c r="N18" i="15" s="1"/>
  <c r="L638" i="8"/>
  <c r="L636" i="8" s="1"/>
  <c r="O636" i="8" s="1"/>
  <c r="L66" i="8"/>
  <c r="O66" i="8" s="1"/>
  <c r="O68" i="8"/>
  <c r="O144" i="15"/>
  <c r="L120" i="14"/>
  <c r="O120" i="14" s="1"/>
  <c r="L22" i="12"/>
  <c r="L12" i="12" s="1"/>
  <c r="L331" i="13"/>
  <c r="O331" i="13" s="1"/>
  <c r="O220" i="11"/>
  <c r="L22" i="11"/>
  <c r="L20" i="11" s="1"/>
  <c r="O222" i="11"/>
  <c r="M271" i="9"/>
  <c r="P271" i="9" s="1"/>
  <c r="L273" i="9"/>
  <c r="O273" i="9" s="1"/>
  <c r="P53" i="8"/>
  <c r="P55" i="7"/>
  <c r="O329" i="5"/>
  <c r="L68" i="6"/>
  <c r="O68" i="6" s="1"/>
  <c r="O122" i="7"/>
  <c r="L331" i="3"/>
  <c r="O144" i="4"/>
  <c r="K624" i="1"/>
  <c r="O30" i="2"/>
  <c r="K620" i="1"/>
  <c r="P222" i="15"/>
  <c r="L11" i="13"/>
  <c r="L9" i="13" s="1"/>
  <c r="L120" i="11"/>
  <c r="O120" i="11" s="1"/>
  <c r="O294" i="10"/>
  <c r="L142" i="10"/>
  <c r="O142" i="10" s="1"/>
  <c r="L142" i="8"/>
  <c r="L140" i="8" s="1"/>
  <c r="O140" i="8" s="1"/>
  <c r="P142" i="8"/>
  <c r="M331" i="4"/>
  <c r="P331" i="4" s="1"/>
  <c r="L312" i="14"/>
  <c r="L254" i="1"/>
  <c r="O254" i="1" s="1"/>
  <c r="O640" i="9"/>
  <c r="N11" i="3"/>
  <c r="N9" i="3" s="1"/>
  <c r="N118" i="2"/>
  <c r="P118" i="2" s="1"/>
  <c r="N33" i="1"/>
  <c r="N13" i="1" s="1"/>
  <c r="N644" i="1"/>
  <c r="N640" i="1" s="1"/>
  <c r="N638" i="1" s="1"/>
  <c r="N636" i="1" s="1"/>
  <c r="K86" i="1"/>
  <c r="O122" i="14"/>
  <c r="L331" i="14"/>
  <c r="O331" i="14" s="1"/>
  <c r="M66" i="11"/>
  <c r="P66" i="11" s="1"/>
  <c r="P312" i="11"/>
  <c r="L331" i="10"/>
  <c r="O331" i="10" s="1"/>
  <c r="O292" i="10"/>
  <c r="L118" i="7"/>
  <c r="O118" i="7" s="1"/>
  <c r="L273" i="5"/>
  <c r="O273" i="5" s="1"/>
  <c r="P312" i="6"/>
  <c r="L68" i="3"/>
  <c r="L66" i="3" s="1"/>
  <c r="O66" i="3" s="1"/>
  <c r="P222" i="5"/>
  <c r="L43" i="3"/>
  <c r="L41" i="3" s="1"/>
  <c r="L314" i="1"/>
  <c r="O314" i="1" s="1"/>
  <c r="M26" i="4"/>
  <c r="M16" i="4" s="1"/>
  <c r="K623" i="1"/>
  <c r="P294" i="1"/>
  <c r="J651" i="1"/>
  <c r="O34" i="2"/>
  <c r="L13" i="10"/>
  <c r="O13" i="10" s="1"/>
  <c r="P55" i="15"/>
  <c r="L68" i="15"/>
  <c r="O68" i="15" s="1"/>
  <c r="O31" i="13"/>
  <c r="M118" i="12"/>
  <c r="P118" i="12" s="1"/>
  <c r="L14" i="12"/>
  <c r="O14" i="12" s="1"/>
  <c r="N120" i="1"/>
  <c r="L11" i="9"/>
  <c r="O11" i="9" s="1"/>
  <c r="L22" i="10"/>
  <c r="L12" i="10" s="1"/>
  <c r="L222" i="9"/>
  <c r="O222" i="9" s="1"/>
  <c r="L96" i="9"/>
  <c r="L94" i="9" s="1"/>
  <c r="O94" i="9" s="1"/>
  <c r="L292" i="9"/>
  <c r="L290" i="9" s="1"/>
  <c r="O290" i="9" s="1"/>
  <c r="M66" i="8"/>
  <c r="P66" i="8" s="1"/>
  <c r="L68" i="7"/>
  <c r="O68" i="7" s="1"/>
  <c r="L55" i="2"/>
  <c r="L53" i="2" s="1"/>
  <c r="O53" i="2" s="1"/>
  <c r="L22" i="3"/>
  <c r="L20" i="3" s="1"/>
  <c r="O32" i="2"/>
  <c r="K593" i="1"/>
  <c r="P220" i="15"/>
  <c r="P43" i="15"/>
  <c r="L252" i="14"/>
  <c r="L250" i="14" s="1"/>
  <c r="O250" i="14" s="1"/>
  <c r="L331" i="9"/>
  <c r="O331" i="9" s="1"/>
  <c r="P118" i="3"/>
  <c r="L14" i="2"/>
  <c r="O14" i="2" s="1"/>
  <c r="L22" i="2"/>
  <c r="L20" i="2" s="1"/>
  <c r="L273" i="11"/>
  <c r="P142" i="5"/>
  <c r="L22" i="4"/>
  <c r="L12" i="4" s="1"/>
  <c r="K625" i="1"/>
  <c r="L24" i="1"/>
  <c r="O24" i="1" s="1"/>
  <c r="O273" i="4"/>
  <c r="L271" i="4"/>
  <c r="O271" i="4" s="1"/>
  <c r="P55" i="6"/>
  <c r="L292" i="3"/>
  <c r="L43" i="2"/>
  <c r="O43" i="2" s="1"/>
  <c r="N12" i="12"/>
  <c r="N10" i="12" s="1"/>
  <c r="P273" i="8"/>
  <c r="O32" i="4"/>
  <c r="L252" i="10"/>
  <c r="O252" i="10" s="1"/>
  <c r="L22" i="9"/>
  <c r="L20" i="9" s="1"/>
  <c r="M140" i="5"/>
  <c r="P140" i="5" s="1"/>
  <c r="O294" i="3"/>
  <c r="O32" i="10"/>
  <c r="K589" i="1"/>
  <c r="N31" i="1"/>
  <c r="N29" i="1" s="1"/>
  <c r="N22" i="1"/>
  <c r="L294" i="1"/>
  <c r="O294" i="1" s="1"/>
  <c r="O34" i="8"/>
  <c r="O599" i="1"/>
  <c r="L94" i="10"/>
  <c r="O94" i="10" s="1"/>
  <c r="P271" i="8"/>
  <c r="L120" i="9"/>
  <c r="O120" i="9" s="1"/>
  <c r="O26" i="9"/>
  <c r="L142" i="5"/>
  <c r="L140" i="5" s="1"/>
  <c r="O140" i="5" s="1"/>
  <c r="O98" i="4"/>
  <c r="L638" i="4"/>
  <c r="O638" i="4" s="1"/>
  <c r="L68" i="13"/>
  <c r="L43" i="9"/>
  <c r="O43" i="9" s="1"/>
  <c r="L96" i="4"/>
  <c r="L94" i="4" s="1"/>
  <c r="N292" i="1"/>
  <c r="O406" i="1"/>
  <c r="K650" i="1"/>
  <c r="N11" i="10"/>
  <c r="N9" i="10" s="1"/>
  <c r="K621" i="1"/>
  <c r="N28" i="15"/>
  <c r="L310" i="10"/>
  <c r="O310" i="10" s="1"/>
  <c r="P220" i="11"/>
  <c r="O32" i="8"/>
  <c r="M96" i="12"/>
  <c r="M94" i="12" s="1"/>
  <c r="P94" i="12" s="1"/>
  <c r="L310" i="6"/>
  <c r="O310" i="6" s="1"/>
  <c r="L70" i="1"/>
  <c r="O70" i="1" s="1"/>
  <c r="N11" i="11"/>
  <c r="N9" i="11" s="1"/>
  <c r="P271" i="13"/>
  <c r="P329" i="7"/>
  <c r="P220" i="9"/>
  <c r="O140" i="6"/>
  <c r="P43" i="11"/>
  <c r="M41" i="11"/>
  <c r="P41" i="11" s="1"/>
  <c r="L271" i="7"/>
  <c r="O271" i="7" s="1"/>
  <c r="O273" i="7"/>
  <c r="N28" i="13"/>
  <c r="N20" i="14"/>
  <c r="N18" i="14" s="1"/>
  <c r="M250" i="14"/>
  <c r="P250" i="14" s="1"/>
  <c r="N55" i="1"/>
  <c r="N53" i="1" s="1"/>
  <c r="P310" i="15"/>
  <c r="N118" i="13"/>
  <c r="M26" i="12"/>
  <c r="P26" i="12" s="1"/>
  <c r="O31" i="4"/>
  <c r="L29" i="4"/>
  <c r="O31" i="7"/>
  <c r="L11" i="7"/>
  <c r="L29" i="7"/>
  <c r="L140" i="13"/>
  <c r="L14" i="13"/>
  <c r="O14" i="13" s="1"/>
  <c r="L140" i="4"/>
  <c r="O140" i="4" s="1"/>
  <c r="N28" i="11"/>
  <c r="O31" i="5"/>
  <c r="L29" i="5"/>
  <c r="O29" i="5" s="1"/>
  <c r="L34" i="1"/>
  <c r="L94" i="12"/>
  <c r="O94" i="12" s="1"/>
  <c r="L13" i="5"/>
  <c r="O13" i="5" s="1"/>
  <c r="O26" i="14"/>
  <c r="O275" i="7"/>
  <c r="L120" i="6"/>
  <c r="O122" i="6"/>
  <c r="O32" i="7"/>
  <c r="M26" i="5"/>
  <c r="M96" i="5"/>
  <c r="O567" i="1"/>
  <c r="L33" i="1"/>
  <c r="L32" i="1"/>
  <c r="L11" i="2"/>
  <c r="O31" i="2"/>
  <c r="L29" i="2"/>
  <c r="M22" i="1"/>
  <c r="L31" i="1"/>
  <c r="P312" i="15"/>
  <c r="L329" i="15"/>
  <c r="O329" i="15" s="1"/>
  <c r="N273" i="1"/>
  <c r="P55" i="3"/>
  <c r="L222" i="5"/>
  <c r="O224" i="5"/>
  <c r="O601" i="1"/>
  <c r="P140" i="15"/>
  <c r="M53" i="6"/>
  <c r="P53" i="6" s="1"/>
  <c r="L144" i="1"/>
  <c r="O144" i="1" s="1"/>
  <c r="O31" i="14"/>
  <c r="L11" i="14"/>
  <c r="O314" i="9"/>
  <c r="L312" i="9"/>
  <c r="N329" i="6"/>
  <c r="N37" i="6" s="1"/>
  <c r="L312" i="11"/>
  <c r="O314" i="11"/>
  <c r="N140" i="3"/>
  <c r="P140" i="3" s="1"/>
  <c r="N29" i="5"/>
  <c r="N28" i="5" s="1"/>
  <c r="N11" i="5"/>
  <c r="N9" i="5" s="1"/>
  <c r="N20" i="13"/>
  <c r="N18" i="13" s="1"/>
  <c r="N252" i="1"/>
  <c r="P337" i="14"/>
  <c r="M26" i="14"/>
  <c r="P96" i="11"/>
  <c r="M94" i="11"/>
  <c r="P94" i="11" s="1"/>
  <c r="N53" i="11"/>
  <c r="N37" i="11" s="1"/>
  <c r="M41" i="10"/>
  <c r="P41" i="10" s="1"/>
  <c r="L66" i="9"/>
  <c r="O66" i="9" s="1"/>
  <c r="L22" i="8"/>
  <c r="L12" i="8" s="1"/>
  <c r="L290" i="8"/>
  <c r="O290" i="8" s="1"/>
  <c r="L57" i="1"/>
  <c r="O57" i="1" s="1"/>
  <c r="O331" i="5"/>
  <c r="P53" i="3"/>
  <c r="L636" i="15"/>
  <c r="O636" i="15" s="1"/>
  <c r="O638" i="15"/>
  <c r="L13" i="14"/>
  <c r="O13" i="14" s="1"/>
  <c r="L275" i="1"/>
  <c r="O275" i="1" s="1"/>
  <c r="L43" i="11"/>
  <c r="O45" i="11"/>
  <c r="O254" i="7"/>
  <c r="L252" i="7"/>
  <c r="N29" i="6"/>
  <c r="N28" i="6" s="1"/>
  <c r="N11" i="6"/>
  <c r="N9" i="6" s="1"/>
  <c r="L98" i="1"/>
  <c r="O98" i="1" s="1"/>
  <c r="L224" i="1"/>
  <c r="O224" i="1" s="1"/>
  <c r="L45" i="1"/>
  <c r="O45" i="1" s="1"/>
  <c r="P220" i="14"/>
  <c r="M53" i="7"/>
  <c r="P53" i="7" s="1"/>
  <c r="P331" i="9"/>
  <c r="M329" i="9"/>
  <c r="P329" i="9" s="1"/>
  <c r="N37" i="7"/>
  <c r="P41" i="7"/>
  <c r="O290" i="2"/>
  <c r="P43" i="14"/>
  <c r="M41" i="14"/>
  <c r="P142" i="15"/>
  <c r="M329" i="14"/>
  <c r="P329" i="14" s="1"/>
  <c r="M9" i="15"/>
  <c r="N37" i="14"/>
  <c r="L55" i="13"/>
  <c r="O57" i="13"/>
  <c r="O19" i="13"/>
  <c r="L118" i="12"/>
  <c r="O118" i="12" s="1"/>
  <c r="O26" i="10"/>
  <c r="L16" i="10"/>
  <c r="O16" i="10" s="1"/>
  <c r="O23" i="11"/>
  <c r="L13" i="11"/>
  <c r="O13" i="11" s="1"/>
  <c r="M53" i="9"/>
  <c r="P53" i="9" s="1"/>
  <c r="N12" i="8"/>
  <c r="P12" i="8" s="1"/>
  <c r="N20" i="8"/>
  <c r="N18" i="8" s="1"/>
  <c r="M118" i="8"/>
  <c r="P118" i="8" s="1"/>
  <c r="P120" i="8"/>
  <c r="M120" i="1"/>
  <c r="P22" i="8"/>
  <c r="P29" i="6"/>
  <c r="M28" i="6"/>
  <c r="P28" i="6" s="1"/>
  <c r="O26" i="5"/>
  <c r="L16" i="5"/>
  <c r="O16" i="5" s="1"/>
  <c r="P292" i="5"/>
  <c r="M290" i="5"/>
  <c r="P290" i="5" s="1"/>
  <c r="N37" i="5"/>
  <c r="P11" i="3"/>
  <c r="M9" i="3"/>
  <c r="L13" i="6"/>
  <c r="O13" i="6" s="1"/>
  <c r="O23" i="6"/>
  <c r="L638" i="6"/>
  <c r="O640" i="6"/>
  <c r="O333" i="6"/>
  <c r="L331" i="6"/>
  <c r="M53" i="4"/>
  <c r="P53" i="4" s="1"/>
  <c r="P55" i="4"/>
  <c r="P220" i="2"/>
  <c r="O43" i="4"/>
  <c r="O66" i="2"/>
  <c r="M53" i="1"/>
  <c r="P331" i="15"/>
  <c r="M329" i="15"/>
  <c r="P329" i="15" s="1"/>
  <c r="P250" i="15"/>
  <c r="O310" i="15"/>
  <c r="O19" i="15"/>
  <c r="M53" i="14"/>
  <c r="P53" i="14" s="1"/>
  <c r="P252" i="15"/>
  <c r="O312" i="15"/>
  <c r="M9" i="14"/>
  <c r="P11" i="14"/>
  <c r="M118" i="13"/>
  <c r="P22" i="13"/>
  <c r="M12" i="13"/>
  <c r="P312" i="12"/>
  <c r="M310" i="12"/>
  <c r="P310" i="12" s="1"/>
  <c r="O31" i="12"/>
  <c r="L29" i="12"/>
  <c r="L11" i="12"/>
  <c r="O57" i="12"/>
  <c r="L55" i="12"/>
  <c r="P11" i="12"/>
  <c r="M9" i="12"/>
  <c r="N12" i="13"/>
  <c r="N10" i="13" s="1"/>
  <c r="N8" i="13" s="1"/>
  <c r="N11" i="12"/>
  <c r="N9" i="12" s="1"/>
  <c r="N220" i="10"/>
  <c r="N220" i="1" s="1"/>
  <c r="N222" i="1"/>
  <c r="M26" i="10"/>
  <c r="O24" i="9"/>
  <c r="L14" i="9"/>
  <c r="O14" i="9" s="1"/>
  <c r="P331" i="7"/>
  <c r="O333" i="7"/>
  <c r="L331" i="7"/>
  <c r="P43" i="5"/>
  <c r="M41" i="5"/>
  <c r="O43" i="7"/>
  <c r="L41" i="7"/>
  <c r="M9" i="6"/>
  <c r="P11" i="6"/>
  <c r="P68" i="6"/>
  <c r="M66" i="6"/>
  <c r="P66" i="6" s="1"/>
  <c r="P68" i="7"/>
  <c r="M66" i="7"/>
  <c r="P66" i="7" s="1"/>
  <c r="N20" i="4"/>
  <c r="N18" i="4" s="1"/>
  <c r="N12" i="4"/>
  <c r="N41" i="4"/>
  <c r="P41" i="4" s="1"/>
  <c r="P43" i="4"/>
  <c r="M53" i="2"/>
  <c r="P53" i="2" s="1"/>
  <c r="P55" i="2"/>
  <c r="M290" i="2"/>
  <c r="M292" i="1"/>
  <c r="P292" i="2"/>
  <c r="N66" i="1"/>
  <c r="P22" i="11"/>
  <c r="M12" i="11"/>
  <c r="N20" i="11"/>
  <c r="N18" i="11" s="1"/>
  <c r="N12" i="11"/>
  <c r="N10" i="11" s="1"/>
  <c r="O30" i="11"/>
  <c r="L28" i="11"/>
  <c r="M331" i="11"/>
  <c r="N20" i="9"/>
  <c r="N18" i="9" s="1"/>
  <c r="N12" i="9"/>
  <c r="P22" i="9"/>
  <c r="P292" i="8"/>
  <c r="M290" i="8"/>
  <c r="P290" i="8" s="1"/>
  <c r="O15" i="5"/>
  <c r="L9" i="5"/>
  <c r="P29" i="7"/>
  <c r="M28" i="7"/>
  <c r="P28" i="7" s="1"/>
  <c r="N16" i="4"/>
  <c r="N12" i="6"/>
  <c r="N10" i="6" s="1"/>
  <c r="N20" i="6"/>
  <c r="N18" i="6" s="1"/>
  <c r="P11" i="5"/>
  <c r="M9" i="5"/>
  <c r="P102" i="3"/>
  <c r="M96" i="3"/>
  <c r="M26" i="3"/>
  <c r="M102" i="1"/>
  <c r="P102" i="1" s="1"/>
  <c r="M250" i="4"/>
  <c r="P250" i="4" s="1"/>
  <c r="P252" i="4"/>
  <c r="M252" i="1"/>
  <c r="P68" i="2"/>
  <c r="M68" i="1"/>
  <c r="M66" i="2"/>
  <c r="O23" i="2"/>
  <c r="L13" i="2"/>
  <c r="O13" i="2" s="1"/>
  <c r="P271" i="2"/>
  <c r="N271" i="1"/>
  <c r="N68" i="1"/>
  <c r="M290" i="15"/>
  <c r="P290" i="15" s="1"/>
  <c r="M9" i="13"/>
  <c r="P11" i="13"/>
  <c r="P19" i="14"/>
  <c r="M140" i="12"/>
  <c r="P140" i="12" s="1"/>
  <c r="P142" i="12"/>
  <c r="O26" i="13"/>
  <c r="L16" i="13"/>
  <c r="O16" i="13" s="1"/>
  <c r="L16" i="12"/>
  <c r="O16" i="12" s="1"/>
  <c r="O26" i="12"/>
  <c r="O24" i="11"/>
  <c r="L14" i="11"/>
  <c r="O14" i="11" s="1"/>
  <c r="M9" i="9"/>
  <c r="P11" i="9"/>
  <c r="M331" i="10"/>
  <c r="P19" i="9"/>
  <c r="N329" i="8"/>
  <c r="N37" i="8" s="1"/>
  <c r="P331" i="8"/>
  <c r="M9" i="8"/>
  <c r="P11" i="8"/>
  <c r="P140" i="8"/>
  <c r="L220" i="7"/>
  <c r="O220" i="7" s="1"/>
  <c r="O222" i="7"/>
  <c r="O19" i="6"/>
  <c r="L638" i="5"/>
  <c r="O640" i="5"/>
  <c r="L250" i="4"/>
  <c r="O250" i="4" s="1"/>
  <c r="O23" i="4"/>
  <c r="L13" i="4"/>
  <c r="O13" i="4" s="1"/>
  <c r="L310" i="4"/>
  <c r="O310" i="4" s="1"/>
  <c r="L94" i="3"/>
  <c r="O94" i="3" s="1"/>
  <c r="L30" i="6"/>
  <c r="O30" i="6" s="1"/>
  <c r="O32" i="6"/>
  <c r="O26" i="7"/>
  <c r="L16" i="7"/>
  <c r="O16" i="7" s="1"/>
  <c r="P142" i="6"/>
  <c r="M20" i="2"/>
  <c r="P22" i="2"/>
  <c r="M12" i="2"/>
  <c r="O252" i="3"/>
  <c r="P43" i="2"/>
  <c r="M41" i="2"/>
  <c r="N28" i="4"/>
  <c r="N142" i="1"/>
  <c r="N310" i="1"/>
  <c r="O68" i="2"/>
  <c r="N331" i="1"/>
  <c r="O122" i="15"/>
  <c r="L120" i="15"/>
  <c r="M250" i="12"/>
  <c r="P250" i="12" s="1"/>
  <c r="P252" i="12"/>
  <c r="P66" i="15"/>
  <c r="O640" i="14"/>
  <c r="L638" i="14"/>
  <c r="O640" i="12"/>
  <c r="L638" i="12"/>
  <c r="N53" i="12"/>
  <c r="P9" i="11"/>
  <c r="P252" i="10"/>
  <c r="M250" i="10"/>
  <c r="P250" i="10" s="1"/>
  <c r="P142" i="11"/>
  <c r="M140" i="11"/>
  <c r="P140" i="11" s="1"/>
  <c r="O68" i="12"/>
  <c r="L66" i="12"/>
  <c r="O66" i="12" s="1"/>
  <c r="L16" i="11"/>
  <c r="O16" i="11" s="1"/>
  <c r="O26" i="11"/>
  <c r="P222" i="10"/>
  <c r="O312" i="8"/>
  <c r="L310" i="8"/>
  <c r="O310" i="8" s="1"/>
  <c r="P11" i="7"/>
  <c r="M9" i="7"/>
  <c r="P22" i="7"/>
  <c r="M12" i="7"/>
  <c r="M20" i="7"/>
  <c r="O55" i="6"/>
  <c r="L53" i="6"/>
  <c r="O53" i="6" s="1"/>
  <c r="L9" i="4"/>
  <c r="O11" i="4"/>
  <c r="O55" i="5"/>
  <c r="L53" i="5"/>
  <c r="O53" i="5" s="1"/>
  <c r="P43" i="7"/>
  <c r="O32" i="5"/>
  <c r="L30" i="5"/>
  <c r="M140" i="4"/>
  <c r="P140" i="4" s="1"/>
  <c r="P142" i="4"/>
  <c r="M142" i="1"/>
  <c r="P22" i="4"/>
  <c r="M12" i="4"/>
  <c r="N20" i="3"/>
  <c r="N18" i="3" s="1"/>
  <c r="P329" i="2"/>
  <c r="M28" i="1"/>
  <c r="P28" i="1" s="1"/>
  <c r="P30" i="1"/>
  <c r="P26" i="2"/>
  <c r="M16" i="2"/>
  <c r="P16" i="2" s="1"/>
  <c r="N312" i="1"/>
  <c r="P273" i="14"/>
  <c r="M271" i="14"/>
  <c r="P271" i="14" s="1"/>
  <c r="O23" i="12"/>
  <c r="L13" i="12"/>
  <c r="O13" i="12" s="1"/>
  <c r="L271" i="14"/>
  <c r="O271" i="14" s="1"/>
  <c r="O140" i="15"/>
  <c r="O250" i="15"/>
  <c r="P26" i="15"/>
  <c r="M16" i="15"/>
  <c r="P16" i="15" s="1"/>
  <c r="M20" i="15"/>
  <c r="O252" i="15"/>
  <c r="P120" i="14"/>
  <c r="M118" i="14"/>
  <c r="P118" i="14" s="1"/>
  <c r="P273" i="13"/>
  <c r="M273" i="1"/>
  <c r="P220" i="12"/>
  <c r="L638" i="13"/>
  <c r="O640" i="13"/>
  <c r="N20" i="12"/>
  <c r="N18" i="12" s="1"/>
  <c r="P43" i="12"/>
  <c r="M41" i="12"/>
  <c r="O273" i="12"/>
  <c r="L271" i="12"/>
  <c r="O271" i="12" s="1"/>
  <c r="O55" i="11"/>
  <c r="P142" i="10"/>
  <c r="M140" i="10"/>
  <c r="P140" i="10" s="1"/>
  <c r="M26" i="11"/>
  <c r="P49" i="11"/>
  <c r="L41" i="10"/>
  <c r="N250" i="9"/>
  <c r="P250" i="9" s="1"/>
  <c r="P252" i="9"/>
  <c r="P312" i="5"/>
  <c r="M310" i="5"/>
  <c r="P310" i="5" s="1"/>
  <c r="O16" i="6"/>
  <c r="P22" i="6"/>
  <c r="O640" i="3"/>
  <c r="L638" i="3"/>
  <c r="P222" i="4"/>
  <c r="M222" i="1"/>
  <c r="M290" i="3"/>
  <c r="P290" i="3" s="1"/>
  <c r="P220" i="5"/>
  <c r="O19" i="4"/>
  <c r="O30" i="3"/>
  <c r="P310" i="2"/>
  <c r="P312" i="2"/>
  <c r="L22" i="15"/>
  <c r="L43" i="15"/>
  <c r="O45" i="15"/>
  <c r="P292" i="13"/>
  <c r="M290" i="13"/>
  <c r="P290" i="13" s="1"/>
  <c r="O312" i="13"/>
  <c r="L310" i="13"/>
  <c r="O310" i="13" s="1"/>
  <c r="P252" i="11"/>
  <c r="M250" i="11"/>
  <c r="P250" i="11" s="1"/>
  <c r="N12" i="10"/>
  <c r="N10" i="10" s="1"/>
  <c r="N20" i="10"/>
  <c r="N18" i="10" s="1"/>
  <c r="M26" i="9"/>
  <c r="P337" i="9"/>
  <c r="L271" i="8"/>
  <c r="O271" i="8" s="1"/>
  <c r="M220" i="6"/>
  <c r="P220" i="6" s="1"/>
  <c r="P222" i="6"/>
  <c r="P292" i="7"/>
  <c r="M290" i="7"/>
  <c r="P290" i="7" s="1"/>
  <c r="P19" i="6"/>
  <c r="L29" i="6"/>
  <c r="L11" i="6"/>
  <c r="O31" i="6"/>
  <c r="O26" i="4"/>
  <c r="L16" i="4"/>
  <c r="M41" i="3"/>
  <c r="O24" i="5"/>
  <c r="L14" i="5"/>
  <c r="O14" i="5" s="1"/>
  <c r="M94" i="4"/>
  <c r="P96" i="4"/>
  <c r="M28" i="2"/>
  <c r="P28" i="2" s="1"/>
  <c r="P30" i="2"/>
  <c r="O271" i="2"/>
  <c r="M337" i="1"/>
  <c r="P337" i="1" s="1"/>
  <c r="O292" i="2"/>
  <c r="N290" i="1"/>
  <c r="L333" i="1"/>
  <c r="O333" i="1" s="1"/>
  <c r="L16" i="15"/>
  <c r="O16" i="15" s="1"/>
  <c r="O26" i="15"/>
  <c r="L29" i="15"/>
  <c r="O31" i="15"/>
  <c r="L11" i="15"/>
  <c r="O23" i="15"/>
  <c r="L13" i="15"/>
  <c r="O13" i="15" s="1"/>
  <c r="O29" i="14"/>
  <c r="L28" i="14"/>
  <c r="M140" i="14"/>
  <c r="P140" i="14" s="1"/>
  <c r="O142" i="15"/>
  <c r="O23" i="13"/>
  <c r="L13" i="13"/>
  <c r="O13" i="13" s="1"/>
  <c r="O45" i="13"/>
  <c r="L43" i="13"/>
  <c r="L22" i="13"/>
  <c r="L30" i="13"/>
  <c r="O32" i="13"/>
  <c r="P29" i="12"/>
  <c r="M28" i="12"/>
  <c r="P28" i="12" s="1"/>
  <c r="P222" i="11"/>
  <c r="N140" i="9"/>
  <c r="P140" i="9" s="1"/>
  <c r="P142" i="9"/>
  <c r="L120" i="8"/>
  <c r="O122" i="8"/>
  <c r="L122" i="1"/>
  <c r="O122" i="1" s="1"/>
  <c r="P222" i="8"/>
  <c r="M220" i="8"/>
  <c r="P220" i="8" s="1"/>
  <c r="M310" i="9"/>
  <c r="P310" i="9" s="1"/>
  <c r="O333" i="8"/>
  <c r="L331" i="8"/>
  <c r="N16" i="8"/>
  <c r="P16" i="8" s="1"/>
  <c r="P26" i="8"/>
  <c r="M26" i="6"/>
  <c r="P49" i="6"/>
  <c r="M43" i="6"/>
  <c r="M49" i="1"/>
  <c r="M10" i="8"/>
  <c r="O57" i="7"/>
  <c r="L55" i="7"/>
  <c r="L22" i="7"/>
  <c r="L22" i="5"/>
  <c r="O45" i="5"/>
  <c r="L43" i="5"/>
  <c r="N20" i="7"/>
  <c r="N18" i="7" s="1"/>
  <c r="N12" i="7"/>
  <c r="N10" i="7" s="1"/>
  <c r="N8" i="7" s="1"/>
  <c r="P312" i="3"/>
  <c r="M310" i="3"/>
  <c r="P310" i="3" s="1"/>
  <c r="O294" i="6"/>
  <c r="L292" i="6"/>
  <c r="O24" i="6"/>
  <c r="L14" i="6"/>
  <c r="O14" i="6" s="1"/>
  <c r="N94" i="4"/>
  <c r="N94" i="1" s="1"/>
  <c r="N96" i="1"/>
  <c r="O26" i="3"/>
  <c r="L16" i="3"/>
  <c r="O16" i="3" s="1"/>
  <c r="N250" i="3"/>
  <c r="L22" i="6"/>
  <c r="P140" i="2"/>
  <c r="P252" i="3"/>
  <c r="O329" i="2"/>
  <c r="O26" i="2"/>
  <c r="L16" i="2"/>
  <c r="O16" i="2" s="1"/>
  <c r="P331" i="2"/>
  <c r="O331" i="2"/>
  <c r="P94" i="2"/>
  <c r="O11" i="11" l="1"/>
  <c r="L290" i="15"/>
  <c r="O290" i="15" s="1"/>
  <c r="P118" i="15"/>
  <c r="O11" i="8"/>
  <c r="L66" i="10"/>
  <c r="O66" i="10" s="1"/>
  <c r="L9" i="10"/>
  <c r="O9" i="10" s="1"/>
  <c r="L636" i="2"/>
  <c r="O636" i="2" s="1"/>
  <c r="O638" i="11"/>
  <c r="L140" i="14"/>
  <c r="O140" i="14" s="1"/>
  <c r="O252" i="9"/>
  <c r="O142" i="2"/>
  <c r="L140" i="12"/>
  <c r="O140" i="12" s="1"/>
  <c r="O22" i="12"/>
  <c r="L140" i="9"/>
  <c r="O140" i="9" s="1"/>
  <c r="L290" i="11"/>
  <c r="O290" i="11" s="1"/>
  <c r="L94" i="6"/>
  <c r="O94" i="6" s="1"/>
  <c r="L94" i="14"/>
  <c r="O94" i="14" s="1"/>
  <c r="O252" i="8"/>
  <c r="L41" i="8"/>
  <c r="O41" i="8" s="1"/>
  <c r="L66" i="4"/>
  <c r="O66" i="4" s="1"/>
  <c r="L94" i="7"/>
  <c r="O94" i="7" s="1"/>
  <c r="L66" i="11"/>
  <c r="O66" i="11" s="1"/>
  <c r="P12" i="14"/>
  <c r="L220" i="15"/>
  <c r="O220" i="15" s="1"/>
  <c r="O29" i="8"/>
  <c r="M310" i="13"/>
  <c r="P310" i="13" s="1"/>
  <c r="M312" i="1"/>
  <c r="P312" i="1" s="1"/>
  <c r="L118" i="14"/>
  <c r="O118" i="14" s="1"/>
  <c r="L250" i="12"/>
  <c r="O250" i="12" s="1"/>
  <c r="L140" i="3"/>
  <c r="O140" i="3" s="1"/>
  <c r="L20" i="14"/>
  <c r="O20" i="14" s="1"/>
  <c r="L329" i="9"/>
  <c r="O329" i="9" s="1"/>
  <c r="O222" i="12"/>
  <c r="L250" i="6"/>
  <c r="O250" i="6" s="1"/>
  <c r="L140" i="7"/>
  <c r="O140" i="7" s="1"/>
  <c r="L20" i="10"/>
  <c r="O20" i="10" s="1"/>
  <c r="O53" i="10"/>
  <c r="P12" i="15"/>
  <c r="O43" i="3"/>
  <c r="O292" i="9"/>
  <c r="O120" i="10"/>
  <c r="L636" i="7"/>
  <c r="O636" i="7" s="1"/>
  <c r="L94" i="2"/>
  <c r="O94" i="2" s="1"/>
  <c r="L41" i="6"/>
  <c r="O41" i="6" s="1"/>
  <c r="L118" i="4"/>
  <c r="O118" i="4" s="1"/>
  <c r="O22" i="10"/>
  <c r="O68" i="3"/>
  <c r="O331" i="4"/>
  <c r="L250" i="13"/>
  <c r="O250" i="13" s="1"/>
  <c r="O55" i="8"/>
  <c r="O640" i="1"/>
  <c r="P18" i="8"/>
  <c r="L220" i="6"/>
  <c r="O220" i="6" s="1"/>
  <c r="L20" i="12"/>
  <c r="L18" i="12" s="1"/>
  <c r="O18" i="12" s="1"/>
  <c r="L220" i="8"/>
  <c r="O220" i="8" s="1"/>
  <c r="O222" i="10"/>
  <c r="O55" i="3"/>
  <c r="O55" i="10"/>
  <c r="L53" i="4"/>
  <c r="O53" i="4" s="1"/>
  <c r="O96" i="9"/>
  <c r="O273" i="10"/>
  <c r="L329" i="11"/>
  <c r="O329" i="11" s="1"/>
  <c r="L94" i="8"/>
  <c r="O94" i="8" s="1"/>
  <c r="L271" i="3"/>
  <c r="O271" i="3" s="1"/>
  <c r="L220" i="14"/>
  <c r="O220" i="14" s="1"/>
  <c r="L310" i="5"/>
  <c r="O310" i="5" s="1"/>
  <c r="P26" i="13"/>
  <c r="O28" i="14"/>
  <c r="O638" i="8"/>
  <c r="L329" i="13"/>
  <c r="O329" i="13" s="1"/>
  <c r="M16" i="13"/>
  <c r="P16" i="13" s="1"/>
  <c r="O312" i="2"/>
  <c r="P12" i="3"/>
  <c r="L118" i="13"/>
  <c r="O118" i="13" s="1"/>
  <c r="O118" i="2"/>
  <c r="L118" i="3"/>
  <c r="O118" i="3" s="1"/>
  <c r="O252" i="2"/>
  <c r="O43" i="14"/>
  <c r="L41" i="12"/>
  <c r="O41" i="12" s="1"/>
  <c r="O142" i="5"/>
  <c r="L12" i="3"/>
  <c r="O12" i="3" s="1"/>
  <c r="O22" i="3"/>
  <c r="O11" i="3"/>
  <c r="L310" i="3"/>
  <c r="O310" i="3" s="1"/>
  <c r="L250" i="5"/>
  <c r="O250" i="5" s="1"/>
  <c r="O22" i="4"/>
  <c r="P292" i="1"/>
  <c r="O22" i="9"/>
  <c r="L12" i="9"/>
  <c r="L10" i="9" s="1"/>
  <c r="P53" i="11"/>
  <c r="L20" i="4"/>
  <c r="L18" i="4" s="1"/>
  <c r="O18" i="4" s="1"/>
  <c r="L66" i="5"/>
  <c r="O66" i="5" s="1"/>
  <c r="M20" i="12"/>
  <c r="M18" i="12" s="1"/>
  <c r="P18" i="12" s="1"/>
  <c r="P120" i="1"/>
  <c r="L53" i="9"/>
  <c r="O53" i="9" s="1"/>
  <c r="L290" i="14"/>
  <c r="O290" i="14" s="1"/>
  <c r="L28" i="10"/>
  <c r="O28" i="10" s="1"/>
  <c r="L118" i="9"/>
  <c r="O118" i="9" s="1"/>
  <c r="L53" i="14"/>
  <c r="O53" i="14" s="1"/>
  <c r="O140" i="13"/>
  <c r="P12" i="12"/>
  <c r="L28" i="3"/>
  <c r="O28" i="3" s="1"/>
  <c r="L290" i="12"/>
  <c r="O290" i="12" s="1"/>
  <c r="O292" i="12"/>
  <c r="M20" i="4"/>
  <c r="P20" i="4" s="1"/>
  <c r="L271" i="15"/>
  <c r="O271" i="15" s="1"/>
  <c r="L118" i="11"/>
  <c r="O118" i="11" s="1"/>
  <c r="M329" i="4"/>
  <c r="P329" i="4" s="1"/>
  <c r="P16" i="4"/>
  <c r="L290" i="4"/>
  <c r="O290" i="4" s="1"/>
  <c r="O222" i="3"/>
  <c r="P26" i="4"/>
  <c r="L290" i="7"/>
  <c r="O290" i="7" s="1"/>
  <c r="L271" i="13"/>
  <c r="O271" i="13" s="1"/>
  <c r="O34" i="1"/>
  <c r="L28" i="9"/>
  <c r="O28" i="9" s="1"/>
  <c r="L66" i="7"/>
  <c r="O66" i="7" s="1"/>
  <c r="N28" i="1"/>
  <c r="O55" i="2"/>
  <c r="O312" i="7"/>
  <c r="L142" i="1"/>
  <c r="O142" i="1" s="1"/>
  <c r="N8" i="3"/>
  <c r="N8" i="14"/>
  <c r="O96" i="4"/>
  <c r="M16" i="12"/>
  <c r="P16" i="12" s="1"/>
  <c r="M329" i="5"/>
  <c r="P329" i="5" s="1"/>
  <c r="N8" i="15"/>
  <c r="N8" i="11"/>
  <c r="L329" i="10"/>
  <c r="O329" i="10" s="1"/>
  <c r="N37" i="13"/>
  <c r="L250" i="11"/>
  <c r="O250" i="11" s="1"/>
  <c r="O252" i="14"/>
  <c r="L290" i="5"/>
  <c r="O290" i="5" s="1"/>
  <c r="L12" i="2"/>
  <c r="L10" i="2" s="1"/>
  <c r="O22" i="2"/>
  <c r="L41" i="9"/>
  <c r="O41" i="9" s="1"/>
  <c r="L94" i="13"/>
  <c r="O94" i="13" s="1"/>
  <c r="L12" i="11"/>
  <c r="O12" i="11" s="1"/>
  <c r="L66" i="15"/>
  <c r="O66" i="15" s="1"/>
  <c r="L9" i="9"/>
  <c r="O9" i="9" s="1"/>
  <c r="O22" i="11"/>
  <c r="L66" i="14"/>
  <c r="O66" i="14" s="1"/>
  <c r="L96" i="1"/>
  <c r="O96" i="1" s="1"/>
  <c r="O26" i="1"/>
  <c r="O16" i="1"/>
  <c r="L222" i="1"/>
  <c r="O222" i="1" s="1"/>
  <c r="P53" i="1"/>
  <c r="L271" i="9"/>
  <c r="O271" i="9" s="1"/>
  <c r="N8" i="2"/>
  <c r="P20" i="8"/>
  <c r="L220" i="4"/>
  <c r="O220" i="4" s="1"/>
  <c r="L140" i="10"/>
  <c r="O140" i="10" s="1"/>
  <c r="N12" i="1"/>
  <c r="N10" i="1" s="1"/>
  <c r="L118" i="5"/>
  <c r="O118" i="5" s="1"/>
  <c r="L120" i="1"/>
  <c r="O120" i="1" s="1"/>
  <c r="P12" i="5"/>
  <c r="L12" i="14"/>
  <c r="L10" i="14" s="1"/>
  <c r="P331" i="13"/>
  <c r="O55" i="15"/>
  <c r="L20" i="8"/>
  <c r="L18" i="8" s="1"/>
  <c r="O18" i="8" s="1"/>
  <c r="N37" i="3"/>
  <c r="O22" i="8"/>
  <c r="O142" i="8"/>
  <c r="P96" i="9"/>
  <c r="L41" i="2"/>
  <c r="O41" i="2" s="1"/>
  <c r="L66" i="6"/>
  <c r="O66" i="6" s="1"/>
  <c r="L68" i="1"/>
  <c r="O68" i="1" s="1"/>
  <c r="M331" i="1"/>
  <c r="P331" i="1" s="1"/>
  <c r="L220" i="9"/>
  <c r="O220" i="9" s="1"/>
  <c r="N8" i="5"/>
  <c r="N20" i="1"/>
  <c r="N18" i="1" s="1"/>
  <c r="L273" i="1"/>
  <c r="O273" i="1" s="1"/>
  <c r="O11" i="13"/>
  <c r="L329" i="14"/>
  <c r="O329" i="14" s="1"/>
  <c r="O331" i="3"/>
  <c r="L329" i="3"/>
  <c r="O329" i="3" s="1"/>
  <c r="N118" i="1"/>
  <c r="L312" i="1"/>
  <c r="O312" i="1" s="1"/>
  <c r="O273" i="11"/>
  <c r="L271" i="11"/>
  <c r="O271" i="11" s="1"/>
  <c r="L292" i="1"/>
  <c r="O292" i="1" s="1"/>
  <c r="P222" i="1"/>
  <c r="P329" i="6"/>
  <c r="N37" i="2"/>
  <c r="L310" i="14"/>
  <c r="O310" i="14" s="1"/>
  <c r="O312" i="14"/>
  <c r="L271" i="5"/>
  <c r="O271" i="5" s="1"/>
  <c r="L636" i="4"/>
  <c r="O636" i="4" s="1"/>
  <c r="M10" i="15"/>
  <c r="P10" i="15" s="1"/>
  <c r="L252" i="1"/>
  <c r="O252" i="1" s="1"/>
  <c r="L250" i="10"/>
  <c r="O250" i="10" s="1"/>
  <c r="O292" i="3"/>
  <c r="L290" i="3"/>
  <c r="O290" i="3" s="1"/>
  <c r="P118" i="13"/>
  <c r="L331" i="1"/>
  <c r="O331" i="1" s="1"/>
  <c r="N11" i="1"/>
  <c r="N9" i="1" s="1"/>
  <c r="O16" i="4"/>
  <c r="P273" i="1"/>
  <c r="N8" i="12"/>
  <c r="O68" i="13"/>
  <c r="L66" i="13"/>
  <c r="O66" i="13" s="1"/>
  <c r="O28" i="8"/>
  <c r="P12" i="6"/>
  <c r="O53" i="11"/>
  <c r="P96" i="12"/>
  <c r="M37" i="15"/>
  <c r="P37" i="15" s="1"/>
  <c r="O28" i="11"/>
  <c r="N8" i="10"/>
  <c r="P252" i="1"/>
  <c r="P55" i="1"/>
  <c r="N8" i="6"/>
  <c r="L14" i="1"/>
  <c r="O14" i="1" s="1"/>
  <c r="O29" i="2"/>
  <c r="L28" i="2"/>
  <c r="O28" i="2" s="1"/>
  <c r="P96" i="5"/>
  <c r="M94" i="5"/>
  <c r="P94" i="5" s="1"/>
  <c r="L9" i="7"/>
  <c r="O9" i="7" s="1"/>
  <c r="O11" i="7"/>
  <c r="M20" i="5"/>
  <c r="P26" i="5"/>
  <c r="M16" i="5"/>
  <c r="O11" i="2"/>
  <c r="L9" i="2"/>
  <c r="O9" i="2" s="1"/>
  <c r="O29" i="4"/>
  <c r="L28" i="4"/>
  <c r="O28" i="4" s="1"/>
  <c r="M118" i="1"/>
  <c r="N329" i="1"/>
  <c r="L55" i="1"/>
  <c r="O55" i="1" s="1"/>
  <c r="L220" i="5"/>
  <c r="O220" i="5" s="1"/>
  <c r="O222" i="5"/>
  <c r="O32" i="1"/>
  <c r="L30" i="1"/>
  <c r="O30" i="1" s="1"/>
  <c r="O31" i="1"/>
  <c r="L29" i="1"/>
  <c r="L11" i="1"/>
  <c r="O33" i="1"/>
  <c r="L13" i="1"/>
  <c r="O13" i="1" s="1"/>
  <c r="O120" i="6"/>
  <c r="L118" i="6"/>
  <c r="O118" i="6" s="1"/>
  <c r="M37" i="8"/>
  <c r="P37" i="8" s="1"/>
  <c r="P22" i="1"/>
  <c r="M12" i="1"/>
  <c r="L28" i="7"/>
  <c r="O28" i="7" s="1"/>
  <c r="O29" i="7"/>
  <c r="M250" i="1"/>
  <c r="O312" i="11"/>
  <c r="L310" i="11"/>
  <c r="O310" i="11" s="1"/>
  <c r="L41" i="11"/>
  <c r="O41" i="11" s="1"/>
  <c r="O43" i="11"/>
  <c r="L43" i="1"/>
  <c r="O43" i="1" s="1"/>
  <c r="O312" i="9"/>
  <c r="L310" i="9"/>
  <c r="O310" i="9" s="1"/>
  <c r="P329" i="8"/>
  <c r="O11" i="14"/>
  <c r="L9" i="14"/>
  <c r="O9" i="14" s="1"/>
  <c r="L250" i="7"/>
  <c r="O250" i="7" s="1"/>
  <c r="O252" i="7"/>
  <c r="P26" i="14"/>
  <c r="M16" i="14"/>
  <c r="M20" i="14"/>
  <c r="O120" i="8"/>
  <c r="L118" i="8"/>
  <c r="O118" i="8" s="1"/>
  <c r="P41" i="3"/>
  <c r="O94" i="4"/>
  <c r="O9" i="11"/>
  <c r="O43" i="15"/>
  <c r="L41" i="15"/>
  <c r="L636" i="3"/>
  <c r="O636" i="3" s="1"/>
  <c r="O638" i="3"/>
  <c r="P41" i="12"/>
  <c r="M37" i="12"/>
  <c r="O638" i="13"/>
  <c r="L636" i="13"/>
  <c r="O636" i="13" s="1"/>
  <c r="P142" i="1"/>
  <c r="L636" i="12"/>
  <c r="O636" i="12" s="1"/>
  <c r="O638" i="12"/>
  <c r="P68" i="1"/>
  <c r="P331" i="11"/>
  <c r="M329" i="11"/>
  <c r="P329" i="11" s="1"/>
  <c r="O20" i="2"/>
  <c r="L18" i="2"/>
  <c r="O18" i="2" s="1"/>
  <c r="O20" i="11"/>
  <c r="L18" i="11"/>
  <c r="O18" i="11" s="1"/>
  <c r="P12" i="13"/>
  <c r="M220" i="1"/>
  <c r="P220" i="1" s="1"/>
  <c r="M37" i="9"/>
  <c r="L22" i="1"/>
  <c r="L20" i="6"/>
  <c r="O22" i="6"/>
  <c r="L12" i="6"/>
  <c r="O43" i="5"/>
  <c r="L41" i="5"/>
  <c r="P26" i="11"/>
  <c r="M16" i="11"/>
  <c r="P16" i="11" s="1"/>
  <c r="O22" i="5"/>
  <c r="L12" i="5"/>
  <c r="L20" i="5"/>
  <c r="P49" i="1"/>
  <c r="M43" i="1"/>
  <c r="M26" i="1"/>
  <c r="O331" i="8"/>
  <c r="L329" i="8"/>
  <c r="O329" i="8" s="1"/>
  <c r="O30" i="13"/>
  <c r="L28" i="13"/>
  <c r="O28" i="13" s="1"/>
  <c r="O29" i="15"/>
  <c r="L28" i="15"/>
  <c r="O28" i="15" s="1"/>
  <c r="L20" i="15"/>
  <c r="O22" i="15"/>
  <c r="L12" i="15"/>
  <c r="P9" i="9"/>
  <c r="P9" i="5"/>
  <c r="N10" i="4"/>
  <c r="N8" i="4" s="1"/>
  <c r="P41" i="5"/>
  <c r="N37" i="9"/>
  <c r="L9" i="12"/>
  <c r="O11" i="12"/>
  <c r="L10" i="8"/>
  <c r="L8" i="8" s="1"/>
  <c r="O12" i="8"/>
  <c r="M41" i="6"/>
  <c r="P43" i="6"/>
  <c r="O41" i="10"/>
  <c r="N140" i="1"/>
  <c r="M10" i="2"/>
  <c r="P12" i="2"/>
  <c r="M37" i="7"/>
  <c r="P37" i="7" s="1"/>
  <c r="P9" i="8"/>
  <c r="M8" i="8"/>
  <c r="M271" i="1"/>
  <c r="P271" i="1" s="1"/>
  <c r="O12" i="4"/>
  <c r="L10" i="4"/>
  <c r="L8" i="4" s="1"/>
  <c r="N10" i="9"/>
  <c r="N8" i="9" s="1"/>
  <c r="P12" i="9"/>
  <c r="O29" i="12"/>
  <c r="L28" i="12"/>
  <c r="O28" i="12" s="1"/>
  <c r="P20" i="13"/>
  <c r="M18" i="13"/>
  <c r="P18" i="13" s="1"/>
  <c r="L20" i="13"/>
  <c r="L12" i="13"/>
  <c r="O22" i="13"/>
  <c r="O638" i="1"/>
  <c r="L636" i="1"/>
  <c r="O636" i="1" s="1"/>
  <c r="O43" i="13"/>
  <c r="L41" i="13"/>
  <c r="P20" i="15"/>
  <c r="M18" i="15"/>
  <c r="P18" i="15" s="1"/>
  <c r="O30" i="5"/>
  <c r="L28" i="5"/>
  <c r="O28" i="5" s="1"/>
  <c r="P20" i="7"/>
  <c r="M18" i="7"/>
  <c r="P18" i="7" s="1"/>
  <c r="O250" i="3"/>
  <c r="O331" i="7"/>
  <c r="L329" i="7"/>
  <c r="O329" i="7" s="1"/>
  <c r="O41" i="14"/>
  <c r="N250" i="1"/>
  <c r="O20" i="9"/>
  <c r="L18" i="9"/>
  <c r="O18" i="9" s="1"/>
  <c r="O55" i="13"/>
  <c r="L53" i="13"/>
  <c r="O53" i="13" s="1"/>
  <c r="P41" i="14"/>
  <c r="M37" i="14"/>
  <c r="P37" i="14" s="1"/>
  <c r="N37" i="10"/>
  <c r="O22" i="7"/>
  <c r="L12" i="7"/>
  <c r="L20" i="7"/>
  <c r="P26" i="9"/>
  <c r="M16" i="9"/>
  <c r="M20" i="9"/>
  <c r="O20" i="3"/>
  <c r="L18" i="3"/>
  <c r="O18" i="3" s="1"/>
  <c r="M10" i="7"/>
  <c r="P10" i="7" s="1"/>
  <c r="P12" i="7"/>
  <c r="O120" i="15"/>
  <c r="L118" i="15"/>
  <c r="O118" i="15" s="1"/>
  <c r="P20" i="2"/>
  <c r="M18" i="2"/>
  <c r="P18" i="2" s="1"/>
  <c r="P220" i="10"/>
  <c r="P9" i="13"/>
  <c r="O41" i="3"/>
  <c r="O9" i="5"/>
  <c r="P250" i="3"/>
  <c r="P26" i="10"/>
  <c r="M16" i="10"/>
  <c r="M20" i="10"/>
  <c r="P12" i="10"/>
  <c r="L329" i="6"/>
  <c r="O331" i="6"/>
  <c r="P9" i="3"/>
  <c r="P26" i="6"/>
  <c r="M16" i="6"/>
  <c r="M20" i="6"/>
  <c r="L10" i="10"/>
  <c r="O10" i="10" s="1"/>
  <c r="O12" i="10"/>
  <c r="M140" i="1"/>
  <c r="O55" i="7"/>
  <c r="L53" i="7"/>
  <c r="O53" i="7" s="1"/>
  <c r="O12" i="12"/>
  <c r="L10" i="12"/>
  <c r="O10" i="12" s="1"/>
  <c r="P12" i="4"/>
  <c r="M10" i="4"/>
  <c r="O220" i="10"/>
  <c r="M20" i="11"/>
  <c r="M290" i="1"/>
  <c r="P290" i="1" s="1"/>
  <c r="P290" i="2"/>
  <c r="P9" i="12"/>
  <c r="N10" i="8"/>
  <c r="N8" i="8" s="1"/>
  <c r="P9" i="15"/>
  <c r="O292" i="6"/>
  <c r="L290" i="6"/>
  <c r="O290" i="6" s="1"/>
  <c r="O9" i="4"/>
  <c r="P9" i="7"/>
  <c r="P26" i="3"/>
  <c r="M16" i="3"/>
  <c r="M20" i="3"/>
  <c r="O16" i="8"/>
  <c r="P12" i="11"/>
  <c r="N37" i="4"/>
  <c r="O41" i="4"/>
  <c r="P9" i="6"/>
  <c r="L9" i="6"/>
  <c r="O11" i="6"/>
  <c r="L636" i="14"/>
  <c r="O636" i="14" s="1"/>
  <c r="O638" i="14"/>
  <c r="L9" i="15"/>
  <c r="O11" i="15"/>
  <c r="P94" i="4"/>
  <c r="O29" i="6"/>
  <c r="L28" i="6"/>
  <c r="O28" i="6" s="1"/>
  <c r="O250" i="9"/>
  <c r="P53" i="12"/>
  <c r="N37" i="12"/>
  <c r="P41" i="2"/>
  <c r="M37" i="2"/>
  <c r="L636" i="5"/>
  <c r="O636" i="5" s="1"/>
  <c r="O638" i="5"/>
  <c r="M329" i="10"/>
  <c r="P331" i="10"/>
  <c r="P66" i="2"/>
  <c r="M66" i="1"/>
  <c r="P66" i="1" s="1"/>
  <c r="P96" i="3"/>
  <c r="M96" i="1"/>
  <c r="P96" i="1" s="1"/>
  <c r="M94" i="3"/>
  <c r="M37" i="3" s="1"/>
  <c r="O41" i="7"/>
  <c r="O9" i="8"/>
  <c r="O55" i="12"/>
  <c r="L53" i="12"/>
  <c r="O53" i="12" s="1"/>
  <c r="O9" i="13"/>
  <c r="P9" i="14"/>
  <c r="O638" i="6"/>
  <c r="L636" i="6"/>
  <c r="O636" i="6" s="1"/>
  <c r="L18" i="14" l="1"/>
  <c r="O18" i="14" s="1"/>
  <c r="M37" i="13"/>
  <c r="P37" i="13" s="1"/>
  <c r="M310" i="1"/>
  <c r="P310" i="1" s="1"/>
  <c r="P12" i="1"/>
  <c r="L18" i="10"/>
  <c r="O18" i="10" s="1"/>
  <c r="P20" i="12"/>
  <c r="L10" i="3"/>
  <c r="O10" i="3" s="1"/>
  <c r="O20" i="12"/>
  <c r="P37" i="2"/>
  <c r="N8" i="1"/>
  <c r="O12" i="14"/>
  <c r="O12" i="9"/>
  <c r="M10" i="13"/>
  <c r="P10" i="13" s="1"/>
  <c r="O20" i="4"/>
  <c r="P37" i="3"/>
  <c r="M37" i="4"/>
  <c r="P37" i="4" s="1"/>
  <c r="L140" i="1"/>
  <c r="O140" i="1" s="1"/>
  <c r="M18" i="4"/>
  <c r="P18" i="4" s="1"/>
  <c r="L8" i="9"/>
  <c r="O8" i="9" s="1"/>
  <c r="L37" i="4"/>
  <c r="O37" i="4" s="1"/>
  <c r="M10" i="12"/>
  <c r="P10" i="12" s="1"/>
  <c r="L94" i="1"/>
  <c r="O94" i="1" s="1"/>
  <c r="M8" i="15"/>
  <c r="P8" i="15" s="1"/>
  <c r="O12" i="2"/>
  <c r="L53" i="1"/>
  <c r="O53" i="1" s="1"/>
  <c r="L10" i="11"/>
  <c r="O10" i="11" s="1"/>
  <c r="P118" i="1"/>
  <c r="O20" i="8"/>
  <c r="L37" i="3"/>
  <c r="O37" i="3" s="1"/>
  <c r="L250" i="1"/>
  <c r="O250" i="1" s="1"/>
  <c r="L37" i="2"/>
  <c r="O37" i="2" s="1"/>
  <c r="L37" i="10"/>
  <c r="O37" i="10" s="1"/>
  <c r="L271" i="1"/>
  <c r="O271" i="1" s="1"/>
  <c r="L37" i="9"/>
  <c r="O37" i="9" s="1"/>
  <c r="L66" i="1"/>
  <c r="O66" i="1" s="1"/>
  <c r="L37" i="14"/>
  <c r="O37" i="14" s="1"/>
  <c r="M10" i="11"/>
  <c r="P10" i="11" s="1"/>
  <c r="P250" i="1"/>
  <c r="L41" i="1"/>
  <c r="O41" i="1" s="1"/>
  <c r="L37" i="11"/>
  <c r="O37" i="11" s="1"/>
  <c r="M37" i="5"/>
  <c r="P37" i="5" s="1"/>
  <c r="P140" i="1"/>
  <c r="L9" i="1"/>
  <c r="O9" i="1" s="1"/>
  <c r="O11" i="1"/>
  <c r="O29" i="1"/>
  <c r="L28" i="1"/>
  <c r="O28" i="1" s="1"/>
  <c r="P16" i="5"/>
  <c r="M10" i="5"/>
  <c r="M8" i="7"/>
  <c r="P8" i="7" s="1"/>
  <c r="L220" i="1"/>
  <c r="O220" i="1" s="1"/>
  <c r="M18" i="5"/>
  <c r="P18" i="5" s="1"/>
  <c r="P20" i="5"/>
  <c r="L310" i="1"/>
  <c r="O310" i="1" s="1"/>
  <c r="O10" i="4"/>
  <c r="O10" i="9"/>
  <c r="O8" i="4"/>
  <c r="P20" i="14"/>
  <c r="M18" i="14"/>
  <c r="P18" i="14" s="1"/>
  <c r="N37" i="1"/>
  <c r="L37" i="8"/>
  <c r="O37" i="8" s="1"/>
  <c r="P16" i="14"/>
  <c r="M10" i="14"/>
  <c r="O9" i="15"/>
  <c r="P16" i="6"/>
  <c r="M10" i="6"/>
  <c r="M18" i="10"/>
  <c r="P18" i="10" s="1"/>
  <c r="P20" i="10"/>
  <c r="P20" i="9"/>
  <c r="M18" i="9"/>
  <c r="P18" i="9" s="1"/>
  <c r="O10" i="8"/>
  <c r="O9" i="12"/>
  <c r="L8" i="12"/>
  <c r="O8" i="12" s="1"/>
  <c r="O10" i="2"/>
  <c r="L8" i="2"/>
  <c r="O8" i="2" s="1"/>
  <c r="O12" i="15"/>
  <c r="L10" i="15"/>
  <c r="O10" i="15" s="1"/>
  <c r="O22" i="1"/>
  <c r="L20" i="1"/>
  <c r="L12" i="1"/>
  <c r="O9" i="6"/>
  <c r="P20" i="11"/>
  <c r="M18" i="11"/>
  <c r="P18" i="11" s="1"/>
  <c r="P16" i="10"/>
  <c r="M10" i="10"/>
  <c r="P16" i="9"/>
  <c r="M10" i="9"/>
  <c r="O12" i="13"/>
  <c r="L10" i="13"/>
  <c r="P26" i="1"/>
  <c r="M16" i="1"/>
  <c r="M20" i="1"/>
  <c r="O41" i="5"/>
  <c r="L37" i="5"/>
  <c r="O37" i="5" s="1"/>
  <c r="O41" i="13"/>
  <c r="L37" i="13"/>
  <c r="O37" i="13" s="1"/>
  <c r="O20" i="13"/>
  <c r="L18" i="13"/>
  <c r="O18" i="13" s="1"/>
  <c r="L8" i="10"/>
  <c r="O8" i="10" s="1"/>
  <c r="O20" i="15"/>
  <c r="L18" i="15"/>
  <c r="O18" i="15" s="1"/>
  <c r="P43" i="1"/>
  <c r="M41" i="1"/>
  <c r="O8" i="8"/>
  <c r="P20" i="3"/>
  <c r="M18" i="3"/>
  <c r="P18" i="3" s="1"/>
  <c r="L37" i="12"/>
  <c r="O37" i="12" s="1"/>
  <c r="P8" i="8"/>
  <c r="O12" i="6"/>
  <c r="L10" i="6"/>
  <c r="O10" i="6" s="1"/>
  <c r="P37" i="9"/>
  <c r="O41" i="15"/>
  <c r="L37" i="15"/>
  <c r="O37" i="15" s="1"/>
  <c r="P16" i="3"/>
  <c r="M10" i="3"/>
  <c r="L118" i="1"/>
  <c r="O118" i="1" s="1"/>
  <c r="O20" i="7"/>
  <c r="L18" i="7"/>
  <c r="O18" i="7" s="1"/>
  <c r="O10" i="14"/>
  <c r="L8" i="14"/>
  <c r="O8" i="14" s="1"/>
  <c r="O20" i="5"/>
  <c r="L18" i="5"/>
  <c r="O18" i="5" s="1"/>
  <c r="L37" i="6"/>
  <c r="O37" i="6" s="1"/>
  <c r="L37" i="7"/>
  <c r="O37" i="7" s="1"/>
  <c r="P329" i="10"/>
  <c r="M329" i="1"/>
  <c r="P329" i="1" s="1"/>
  <c r="M37" i="10"/>
  <c r="P37" i="10" s="1"/>
  <c r="P10" i="4"/>
  <c r="M8" i="4"/>
  <c r="P8" i="4" s="1"/>
  <c r="L10" i="7"/>
  <c r="O12" i="7"/>
  <c r="L10" i="5"/>
  <c r="O12" i="5"/>
  <c r="O20" i="6"/>
  <c r="L18" i="6"/>
  <c r="O18" i="6" s="1"/>
  <c r="M37" i="11"/>
  <c r="P37" i="11" s="1"/>
  <c r="P41" i="6"/>
  <c r="M37" i="6"/>
  <c r="P37" i="6" s="1"/>
  <c r="P37" i="12"/>
  <c r="P10" i="8"/>
  <c r="O329" i="6"/>
  <c r="L329" i="1"/>
  <c r="O329" i="1" s="1"/>
  <c r="P94" i="3"/>
  <c r="M94" i="1"/>
  <c r="P94" i="1" s="1"/>
  <c r="L290" i="1"/>
  <c r="O290" i="1" s="1"/>
  <c r="P20" i="6"/>
  <c r="M18" i="6"/>
  <c r="P18" i="6" s="1"/>
  <c r="P10" i="2"/>
  <c r="M8" i="2"/>
  <c r="P8" i="2" s="1"/>
  <c r="L8" i="3" l="1"/>
  <c r="O8" i="3" s="1"/>
  <c r="M8" i="13"/>
  <c r="P8" i="13" s="1"/>
  <c r="M8" i="12"/>
  <c r="P8" i="12" s="1"/>
  <c r="L8" i="11"/>
  <c r="O8" i="11" s="1"/>
  <c r="M8" i="11"/>
  <c r="P8" i="11" s="1"/>
  <c r="P10" i="5"/>
  <c r="M8" i="5"/>
  <c r="P8" i="5" s="1"/>
  <c r="P10" i="14"/>
  <c r="M8" i="14"/>
  <c r="P8" i="14" s="1"/>
  <c r="M37" i="1"/>
  <c r="P37" i="1" s="1"/>
  <c r="P41" i="1"/>
  <c r="O10" i="13"/>
  <c r="L8" i="13"/>
  <c r="O8" i="13" s="1"/>
  <c r="P10" i="9"/>
  <c r="M8" i="9"/>
  <c r="P8" i="9" s="1"/>
  <c r="L8" i="6"/>
  <c r="O8" i="6" s="1"/>
  <c r="O10" i="5"/>
  <c r="L8" i="5"/>
  <c r="O8" i="5" s="1"/>
  <c r="P20" i="1"/>
  <c r="M18" i="1"/>
  <c r="P18" i="1" s="1"/>
  <c r="P10" i="3"/>
  <c r="M8" i="3"/>
  <c r="P8" i="3" s="1"/>
  <c r="P16" i="1"/>
  <c r="M10" i="1"/>
  <c r="P10" i="10"/>
  <c r="M8" i="10"/>
  <c r="P8" i="10" s="1"/>
  <c r="L10" i="1"/>
  <c r="O12" i="1"/>
  <c r="P10" i="6"/>
  <c r="M8" i="6"/>
  <c r="P8" i="6" s="1"/>
  <c r="O10" i="7"/>
  <c r="L8" i="7"/>
  <c r="O8" i="7" s="1"/>
  <c r="O20" i="1"/>
  <c r="L18" i="1"/>
  <c r="O18" i="1" s="1"/>
  <c r="L37" i="1"/>
  <c r="O37" i="1" s="1"/>
  <c r="L8" i="15"/>
  <c r="O8" i="15" s="1"/>
  <c r="P10" i="1" l="1"/>
  <c r="M8" i="1"/>
  <c r="P8" i="1" s="1"/>
  <c r="O10" i="1"/>
  <c r="L8" i="1"/>
  <c r="O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<sst xmlns="http://schemas.openxmlformats.org/spreadsheetml/2006/main" count="19740" uniqueCount="291">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</sst>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6.570312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64390044</v>
      </c>
      <c r="M8" s="23">
        <f t="shared" ca="1" si="0"/>
        <v>47596940.460000001</v>
      </c>
      <c r="N8" s="23">
        <f t="shared" ca="1" si="0"/>
        <v>50703202.649999999</v>
      </c>
      <c r="O8" s="22">
        <f t="shared" ref="O8:O16" ca="1" si="1">IF(L8&gt;0,N8*100/L8,0)</f>
        <v>78.743854640012358</v>
      </c>
      <c r="P8" s="22">
        <f t="shared" ref="P8:P16" ca="1" si="2">IF(M8&gt;0,N8*100/M8,0)</f>
        <v>106.52618038046053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64390044</v>
      </c>
      <c r="M10" s="30">
        <f t="shared" ca="1" si="4"/>
        <v>47596940.460000001</v>
      </c>
      <c r="N10" s="30">
        <f t="shared" ca="1" si="4"/>
        <v>50703202.649999999</v>
      </c>
      <c r="O10" s="29">
        <f t="shared" ca="1" si="1"/>
        <v>78.743854640012358</v>
      </c>
      <c r="P10" s="29">
        <f t="shared" ca="1" si="2"/>
        <v>106.52618038046053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53686274</v>
      </c>
      <c r="M12" s="38">
        <f t="shared" ca="1" si="6"/>
        <v>37928670.460000001</v>
      </c>
      <c r="N12" s="38">
        <f t="shared" ca="1" si="6"/>
        <v>43552432.649999999</v>
      </c>
      <c r="O12" s="38">
        <f t="shared" ca="1" si="1"/>
        <v>81.12396224405515</v>
      </c>
      <c r="P12" s="38">
        <f t="shared" ca="1" si="2"/>
        <v>114.82720623157851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29835374</v>
      </c>
      <c r="M14" s="38">
        <f t="shared" si="8"/>
        <v>0</v>
      </c>
      <c r="N14" s="38">
        <f t="shared" ca="1" si="8"/>
        <v>12299354.139999999</v>
      </c>
      <c r="O14" s="41">
        <f t="shared" ca="1" si="1"/>
        <v>41.224065567269236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10703770</v>
      </c>
      <c r="M16" s="38">
        <f t="shared" ca="1" si="10"/>
        <v>9668270</v>
      </c>
      <c r="N16" s="38">
        <f t="shared" ca="1" si="10"/>
        <v>7150770</v>
      </c>
      <c r="O16" s="50">
        <f t="shared" ca="1" si="1"/>
        <v>66.806087948451804</v>
      </c>
      <c r="P16" s="50">
        <f t="shared" ca="1" si="2"/>
        <v>73.961215398411511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45963850</v>
      </c>
      <c r="M18" s="23">
        <f t="shared" ca="1" si="11"/>
        <v>47596940.460000001</v>
      </c>
      <c r="N18" s="23">
        <f t="shared" ca="1" si="11"/>
        <v>37396848.509999998</v>
      </c>
      <c r="O18" s="22">
        <f t="shared" ref="O18:O26" ca="1" si="12">IF(L18&gt;0,N18*100/L18,0)</f>
        <v>81.361436237390905</v>
      </c>
      <c r="P18" s="22">
        <f t="shared" ref="P18:P26" ca="1" si="13">IF(M18&gt;0,N18*100/M18,0)</f>
        <v>78.569857954269025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45963850</v>
      </c>
      <c r="M20" s="30">
        <f t="shared" ca="1" si="15"/>
        <v>47596940.460000001</v>
      </c>
      <c r="N20" s="30">
        <f t="shared" ca="1" si="15"/>
        <v>37396848.509999998</v>
      </c>
      <c r="O20" s="29">
        <f t="shared" ca="1" si="12"/>
        <v>81.361436237390905</v>
      </c>
      <c r="P20" s="29">
        <f t="shared" ca="1" si="13"/>
        <v>78.569857954269025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36267080</v>
      </c>
      <c r="M22" s="42">
        <f t="shared" ca="1" si="17"/>
        <v>37928670.460000001</v>
      </c>
      <c r="N22" s="41">
        <f t="shared" ca="1" si="17"/>
        <v>31253078.509999998</v>
      </c>
      <c r="O22" s="41">
        <f t="shared" ca="1" si="12"/>
        <v>86.174785811264655</v>
      </c>
      <c r="P22" s="41">
        <f t="shared" ca="1" si="13"/>
        <v>82.399615201275893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12416180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9696770</v>
      </c>
      <c r="M26" s="50">
        <f t="shared" ca="1" si="21"/>
        <v>9668270</v>
      </c>
      <c r="N26" s="50">
        <f t="shared" ca="1" si="21"/>
        <v>6143770</v>
      </c>
      <c r="O26" s="50">
        <f t="shared" ca="1" si="12"/>
        <v>63.358932923024881</v>
      </c>
      <c r="P26" s="50">
        <f t="shared" ca="1" si="13"/>
        <v>63.545701557776106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2">L29+L30</f>
        <v>18426194</v>
      </c>
      <c r="M28" s="23">
        <f t="shared" si="22"/>
        <v>0</v>
      </c>
      <c r="N28" s="23">
        <f t="shared" ca="1" si="22"/>
        <v>13306354.139999999</v>
      </c>
      <c r="O28" s="22">
        <f t="shared" ref="O28:O30" ca="1" si="23">IF(L28&gt;0,N28*100/L28,0)</f>
        <v>72.214338674606367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18426194</v>
      </c>
      <c r="M30" s="30">
        <f t="shared" si="26"/>
        <v>0</v>
      </c>
      <c r="N30" s="30">
        <f t="shared" ca="1" si="26"/>
        <v>13306354.139999999</v>
      </c>
      <c r="O30" s="29">
        <f t="shared" ca="1" si="23"/>
        <v>72.214338674606367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17419194</v>
      </c>
      <c r="M32" s="41">
        <f>M352+M383+M404+M437+M457+M535+M553+M566+M582+M599</f>
        <v>0</v>
      </c>
      <c r="N32" s="41">
        <f ca="1">(N352+N383+N404+N437+N457+N535+N553+N566+N582+N599)-103000-904000</f>
        <v>12299354.139999999</v>
      </c>
      <c r="O32" s="41">
        <f t="shared" ca="1" si="28"/>
        <v>70.608055344007298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17419194</v>
      </c>
      <c r="M34" s="41">
        <f t="shared" si="30"/>
        <v>0</v>
      </c>
      <c r="N34" s="41">
        <f t="shared" ca="1" si="30"/>
        <v>12299354.139999999</v>
      </c>
      <c r="O34" s="41">
        <f t="shared" ca="1" si="28"/>
        <v>70.608055344007298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45963850</v>
      </c>
      <c r="M37" s="55">
        <f t="shared" ca="1" si="31"/>
        <v>47596940.460000001</v>
      </c>
      <c r="N37" s="55">
        <f t="shared" ca="1" si="31"/>
        <v>37396848.509999998</v>
      </c>
      <c r="O37" s="56">
        <f t="shared" ca="1" si="28"/>
        <v>81.361436237390905</v>
      </c>
      <c r="P37" s="56">
        <f t="shared" ca="1" si="24"/>
        <v>78.569857954269025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2">L42+L43</f>
        <v>10447100</v>
      </c>
      <c r="M41" s="79">
        <f t="shared" ca="1" si="32"/>
        <v>10512600</v>
      </c>
      <c r="N41" s="79">
        <f t="shared" ca="1" si="32"/>
        <v>9594071.2899999991</v>
      </c>
      <c r="O41" s="78">
        <f t="shared" ref="O41:O43" ca="1" si="33">IF(L41&gt;0,N41*100/L41,0)</f>
        <v>91.834779891070241</v>
      </c>
      <c r="P41" s="78">
        <f t="shared" ref="P41:P43" ca="1" si="34">IF(M41&gt;0,N41*100/M41,0)</f>
        <v>91.262592412914017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10447100</v>
      </c>
      <c r="M43" s="79">
        <f t="shared" ca="1" si="36"/>
        <v>10512600</v>
      </c>
      <c r="N43" s="79">
        <f t="shared" ca="1" si="36"/>
        <v>9594071.2899999991</v>
      </c>
      <c r="O43" s="78">
        <f t="shared" ca="1" si="33"/>
        <v>91.834779891070241</v>
      </c>
      <c r="P43" s="78">
        <f t="shared" ca="1" si="34"/>
        <v>91.262592412914017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8868300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7923271.2899999991</v>
      </c>
      <c r="O45" s="92">
        <f ca="1">IF(L45&gt;0,N45*100/L45,0)</f>
        <v>90.300893404602064</v>
      </c>
      <c r="P45" s="92">
        <f ca="1">IF(M45&gt;0,N45*100/M45,0)</f>
        <v>89.343744460606871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1672800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1644300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1670800</v>
      </c>
      <c r="O49" s="101">
        <f ca="1">IF(L49&gt;0,N49*100/L49,0)</f>
        <v>99.880439980870392</v>
      </c>
      <c r="P49" s="101">
        <f ca="1">IF(M49&gt;0,N49*100/M49,0)</f>
        <v>101.61162804840966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6236902.459999999</v>
      </c>
      <c r="N53" s="125">
        <f t="shared" ca="1" si="37"/>
        <v>5697348.2999999989</v>
      </c>
      <c r="O53" s="124">
        <f t="shared" ref="O53:O55" ca="1" si="38">IF(L53&gt;0,N53*100/L53,0)</f>
        <v>102.57729826077561</v>
      </c>
      <c r="P53" s="124">
        <f t="shared" ref="P53:P55" ca="1" si="39">IF(M53&gt;0,N53*100/M53,0)</f>
        <v>91.349004358166596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6236902.459999999</v>
      </c>
      <c r="N55" s="125">
        <f t="shared" ca="1" si="41"/>
        <v>5697348.2999999989</v>
      </c>
      <c r="O55" s="124">
        <f t="shared" ca="1" si="38"/>
        <v>102.57729826077561</v>
      </c>
      <c r="P55" s="124">
        <f t="shared" ca="1" si="39"/>
        <v>91.349004358166596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6236902.459999999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5697348.2999999989</v>
      </c>
      <c r="O57" s="92">
        <f ca="1">IF(L57&gt;0,N57*100/L57,0)</f>
        <v>102.57729826077561</v>
      </c>
      <c r="P57" s="92">
        <f ca="1">IF(M57&gt;0,N57*100/M57,0)</f>
        <v>91.349004358166596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2260540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1815669.5</v>
      </c>
      <c r="O66" s="155">
        <f t="shared" ref="O66:O68" ca="1" si="43">IF(L66&gt;0,N66*100/L66,0)</f>
        <v>88.431204948373278</v>
      </c>
      <c r="P66" s="155">
        <f t="shared" ref="P66:P68" ca="1" si="44">IF(M66&gt;0,N66*100/M66,0)</f>
        <v>80.320166862785001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2260540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1815669.5</v>
      </c>
      <c r="O68" s="160">
        <f t="shared" ca="1" si="43"/>
        <v>88.431204948373278</v>
      </c>
      <c r="P68" s="160">
        <f t="shared" ca="1" si="44"/>
        <v>80.320166862785001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2260540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1815669.5</v>
      </c>
      <c r="O70" s="175">
        <f ca="1">IF(L70&gt;0,N70*100/L70,0)</f>
        <v>88.431204948373278</v>
      </c>
      <c r="P70" s="175">
        <f ca="1">IF(M70&gt;0,N70*100/M70,0)</f>
        <v>80.320166862785001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2</v>
      </c>
      <c r="K88" s="167">
        <f t="shared" ca="1" si="45"/>
        <v>50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1197000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886155.16</v>
      </c>
      <c r="O94" s="155">
        <f t="shared" ref="O94:O96" ca="1" si="47">IF(L94&gt;0,N94*100/L94,0)</f>
        <v>75.238169468500601</v>
      </c>
      <c r="P94" s="155">
        <f t="shared" ref="P94:P96" ca="1" si="48">IF(M94&gt;0,N94*100/M94,0)</f>
        <v>74.031341687552214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1197000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886155.16</v>
      </c>
      <c r="O96" s="160">
        <f t="shared" ca="1" si="47"/>
        <v>75.238169468500601</v>
      </c>
      <c r="P96" s="160">
        <f t="shared" ca="1" si="48"/>
        <v>74.031341687552214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642600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331755.16000000003</v>
      </c>
      <c r="O98" s="175">
        <f ca="1">IF(L98&gt;0,N98*100/L98,0)</f>
        <v>53.21706127686879</v>
      </c>
      <c r="P98" s="175">
        <f ca="1">IF(M98&gt;0,N98*100/M98,0)</f>
        <v>51.627009025832564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400118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407018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335307.33999999997</v>
      </c>
      <c r="O118" s="155">
        <f t="shared" ref="O118:O120" ca="1" si="50">IF(L118&gt;0,N118*100/L118,0)</f>
        <v>83.802113376553905</v>
      </c>
      <c r="P118" s="155">
        <f t="shared" ref="P118:P120" ca="1" si="51">IF(M118&gt;0,N118*100/M118,0)</f>
        <v>82.381452417337798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400118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407018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335307.33999999997</v>
      </c>
      <c r="O120" s="160">
        <f t="shared" ca="1" si="50"/>
        <v>83.802113376553905</v>
      </c>
      <c r="P120" s="160">
        <f t="shared" ca="1" si="51"/>
        <v>82.381452417337798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400118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407018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335307.33999999997</v>
      </c>
      <c r="O122" s="175">
        <f ca="1">IF(L122&gt;0,N122*100/L122,0)</f>
        <v>83.802113376553905</v>
      </c>
      <c r="P122" s="175">
        <f ca="1">IF(M122&gt;0,N122*100/M122,0)</f>
        <v>82.381452417337798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400118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2470287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2571845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2186079.4900000002</v>
      </c>
      <c r="O140" s="155">
        <f t="shared" ref="O140:O142" ca="1" si="53">IF(L140&gt;0,N140*100/L140,0)</f>
        <v>88.494959897372254</v>
      </c>
      <c r="P140" s="155">
        <f t="shared" ref="P140:P142" ca="1" si="54">IF(M140&gt;0,N140*100/M140,0)</f>
        <v>85.000437040334873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2470287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2571845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2186079.4900000002</v>
      </c>
      <c r="O142" s="160">
        <f t="shared" ca="1" si="53"/>
        <v>88.494959897372254</v>
      </c>
      <c r="P142" s="160">
        <f t="shared" ca="1" si="54"/>
        <v>85.000437040334873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2470287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2571845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2186079.4900000002</v>
      </c>
      <c r="O144" s="175">
        <f ca="1">IF(L144&gt;0,N144*100/L144,0)</f>
        <v>88.494959897372254</v>
      </c>
      <c r="P144" s="175">
        <f ca="1">IF(M144&gt;0,N144*100/M144,0)</f>
        <v>85.000437040334873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1358787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47</v>
      </c>
      <c r="K149" s="282">
        <f ca="1">IF(I149&gt;0,J149*100/I149,0)</f>
        <v>83.928571428571431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47</v>
      </c>
      <c r="K158" s="167">
        <f ca="1">IF(I158&gt;0,J158*100/I158,0)</f>
        <v>83.928571428571431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1537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1537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13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3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2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8</v>
      </c>
      <c r="K185" s="230">
        <f t="shared" ref="K185:K186" ca="1" si="55">IF(I185&gt;0,J185*100/I185,0)</f>
        <v>80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251200</v>
      </c>
      <c r="K189" s="291">
        <f ca="1">IF(I189&gt;0,J189*100/I189,0)</f>
        <v>105.10460251046025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12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12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10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236200</v>
      </c>
      <c r="K199" s="167">
        <f t="shared" ref="K199:K201" ca="1" si="56">IF(I199&gt;0,J199*100/I199,0)</f>
        <v>98.828451882845187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251200</v>
      </c>
      <c r="K200" s="167">
        <f t="shared" ca="1" si="56"/>
        <v>105.10460251046025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4</v>
      </c>
      <c r="K216" s="230">
        <f t="shared" ca="1" si="57"/>
        <v>66.666666666666671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622235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622235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317855</v>
      </c>
      <c r="O220" s="155">
        <f t="shared" ref="O220:O222" ca="1" si="58">IF(L220&gt;0,N220*100/L220,0)</f>
        <v>51.082790264128505</v>
      </c>
      <c r="P220" s="155">
        <f t="shared" ref="P220:P222" ca="1" si="59">IF(M220&gt;0,N220*100/M220,0)</f>
        <v>51.082790264128505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622235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622235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317855</v>
      </c>
      <c r="O222" s="160">
        <f t="shared" ca="1" si="58"/>
        <v>51.082790264128505</v>
      </c>
      <c r="P222" s="160">
        <f t="shared" ca="1" si="59"/>
        <v>51.082790264128505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622235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622235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317855</v>
      </c>
      <c r="O224" s="175">
        <f ca="1">IF(L224&gt;0,N224*100/L224,0)</f>
        <v>51.082790264128505</v>
      </c>
      <c r="P224" s="175">
        <f ca="1">IF(M224&gt;0,N224*100/M224,0)</f>
        <v>51.082790264128505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622235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4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3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380416.6</v>
      </c>
      <c r="O250" s="155">
        <f t="shared" ref="O250:O252" ca="1" si="60">IF(L250&gt;0,N250*100/L250,0)</f>
        <v>87.411902573529417</v>
      </c>
      <c r="P250" s="155">
        <f t="shared" ref="P250:P252" ca="1" si="61">IF(M250&gt;0,N250*100/M250,0)</f>
        <v>87.411902573529417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380416.6</v>
      </c>
      <c r="O252" s="160">
        <f t="shared" ca="1" si="60"/>
        <v>87.411902573529417</v>
      </c>
      <c r="P252" s="160">
        <f t="shared" ca="1" si="61"/>
        <v>87.411902573529417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380416.6</v>
      </c>
      <c r="O254" s="175">
        <f ca="1">IF(L254&gt;0,N254*100/L254,0)</f>
        <v>87.411902573529417</v>
      </c>
      <c r="P254" s="175">
        <f ca="1">IF(M254&gt;0,N254*100/M254,0)</f>
        <v>87.411902573529417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65</v>
      </c>
      <c r="K266" s="167">
        <f ca="1">IF(I266&gt;0,J266*100/I266,0)</f>
        <v>76.470588235294116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4</v>
      </c>
      <c r="K267" s="167">
        <f ca="1">IF(I267&gt;0,J267*100/I267,0)</f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2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1227060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851411.84000000008</v>
      </c>
      <c r="O271" s="155">
        <f t="shared" ref="O271:O273" ca="1" si="62">IF(L271&gt;0,N271*100/L271,0)</f>
        <v>71.379262240107323</v>
      </c>
      <c r="P271" s="155">
        <f t="shared" ref="P271:P273" ca="1" si="63">IF(M271&gt;0,N271*100/M271,0)</f>
        <v>69.38632503708051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1227060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851411.84000000008</v>
      </c>
      <c r="O273" s="160">
        <f t="shared" ca="1" si="62"/>
        <v>71.379262240107323</v>
      </c>
      <c r="P273" s="160">
        <f t="shared" ca="1" si="63"/>
        <v>69.38632503708051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1227060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851411.84000000008</v>
      </c>
      <c r="O275" s="175">
        <f ca="1">IF(L275&gt;0,N275*100/L275,0)</f>
        <v>71.379262240107323</v>
      </c>
      <c r="P275" s="175">
        <f ca="1">IF(M275&gt;0,N275*100/M275,0)</f>
        <v>69.38632503708051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855311</v>
      </c>
      <c r="O290" s="155">
        <f t="shared" ref="O290:O292" ca="1" si="64">IF(L290&gt;0,N290*100/L290,0)</f>
        <v>92.248646433270778</v>
      </c>
      <c r="P290" s="155">
        <f t="shared" ref="P290:P292" ca="1" si="65">IF(M290&gt;0,N290*100/M290,0)</f>
        <v>92.248646433270778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855311</v>
      </c>
      <c r="O292" s="160">
        <f t="shared" ca="1" si="64"/>
        <v>92.248646433270778</v>
      </c>
      <c r="P292" s="160">
        <f t="shared" ca="1" si="65"/>
        <v>92.248646433270778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373311</v>
      </c>
      <c r="O294" s="175">
        <f ca="1">IF(L294&gt;0,N294*100/L294,0)</f>
        <v>83.856193000584028</v>
      </c>
      <c r="P294" s="175">
        <f ca="1">IF(M294&gt;0,N294*100/M294,0)</f>
        <v>83.856193000584028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60</v>
      </c>
      <c r="K306" s="230">
        <f ca="1">IF(I306&gt;0,J306*100/I306,0)</f>
        <v>48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7227400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7227400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3436358.2299999995</v>
      </c>
      <c r="O310" s="155">
        <f t="shared" ref="O310:O312" ca="1" si="66">IF(L310&gt;0,N310*100/L310,0)</f>
        <v>47.546257713700633</v>
      </c>
      <c r="P310" s="155">
        <f t="shared" ref="P310:P312" ca="1" si="67">IF(M310&gt;0,N310*100/M310,0)</f>
        <v>47.546257713700633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7227400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7227400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3436358.2299999995</v>
      </c>
      <c r="O312" s="160">
        <f t="shared" ca="1" si="66"/>
        <v>47.546257713700633</v>
      </c>
      <c r="P312" s="160">
        <f t="shared" ca="1" si="67"/>
        <v>47.546257713700633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1277400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1277400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1029358.23</v>
      </c>
      <c r="O314" s="175">
        <f ca="1">IF(L314&gt;0,N314*100/L314,0)</f>
        <v>80.582294504462183</v>
      </c>
      <c r="P314" s="175">
        <f ca="1">IF(M314&gt;0,N314*100/M314,0)</f>
        <v>80.582294504462183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1277400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2407000</v>
      </c>
      <c r="O318" s="101">
        <f ca="1">IF(L318&gt;0,N318*100/L318,0)</f>
        <v>40.45378151260504</v>
      </c>
      <c r="P318" s="101">
        <f ca="1">IF(M318&gt;0,N318*100/M318,0)</f>
        <v>40.45378151260504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3459</v>
      </c>
      <c r="K328" s="323">
        <f ca="1">IF(I328&gt;0,J328*100/I328,0)</f>
        <v>101.64560681751396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13456330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13971960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11040864.76</v>
      </c>
      <c r="O329" s="155">
        <f t="shared" ref="O329:O331" ca="1" si="68">IF(L329&gt;0,N329*100/L329,0)</f>
        <v>82.049598664717649</v>
      </c>
      <c r="P329" s="155">
        <f t="shared" ref="P329:P331" ca="1" si="69">IF(M329&gt;0,N329*100/M329,0)</f>
        <v>79.021588667588517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13456330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13971960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11040864.76</v>
      </c>
      <c r="O331" s="160">
        <f t="shared" ca="1" si="68"/>
        <v>82.049598664717649</v>
      </c>
      <c r="P331" s="160">
        <f t="shared" ca="1" si="69"/>
        <v>79.021588667588517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12418760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12934390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10011294.759999998</v>
      </c>
      <c r="O333" s="175">
        <f ca="1">IF(L333&gt;0,N333*100/L333,0)</f>
        <v>80.614286450499065</v>
      </c>
      <c r="P333" s="175">
        <f ca="1">IF(M333&gt;0,N333*100/M333,0)</f>
        <v>77.400594539054396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5489060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1037570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1037570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99.228967684108056</v>
      </c>
      <c r="P337" s="101">
        <f ca="1">IF(M337&gt;0,N337*100/M337,0)</f>
        <v>99.228967684108056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3214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27200.389999999985</v>
      </c>
      <c r="K340" s="348">
        <f t="shared" ca="1" si="70"/>
        <v>108.0066311944091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4505</v>
      </c>
      <c r="K341" s="348">
        <f t="shared" ca="1" si="70"/>
        <v>132.38319130179255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45733.73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68</v>
      </c>
      <c r="K343" s="348">
        <f t="shared" ca="1" si="70"/>
        <v>1.9982368498383778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374.63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3459</v>
      </c>
      <c r="K345" s="348">
        <f t="shared" ca="1" si="70"/>
        <v>101.64560681751396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36901.269999999895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18426194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13306354.139999986</v>
      </c>
      <c r="O347" s="364">
        <f ca="1">+IF(L347&gt;0,N347*100/L347,0)</f>
        <v>72.214338674606296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753</v>
      </c>
      <c r="K349" s="378">
        <f t="shared" ref="K349:K350" ca="1" si="71">IF(I349&gt;0,J349*100/I349,0)</f>
        <v>94.955863808322832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1827762.88</v>
      </c>
      <c r="O349" s="379">
        <f ca="1">+IF(L349&gt;0,N349*100/L349,0)</f>
        <v>83.347981011705798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1827762.88</v>
      </c>
      <c r="O352" s="169">
        <f t="shared" ca="1" si="72"/>
        <v>83.347981011705798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1827762.88</v>
      </c>
      <c r="O354" s="175">
        <f t="shared" ca="1" si="72"/>
        <v>83.347981011705798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327725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725870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637013.74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137154.14000000001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753</v>
      </c>
      <c r="K375" s="167">
        <f t="shared" ref="K375:K377" ca="1" si="74">IF(I375&gt;0,J375*100/I375,0)</f>
        <v>94.955863808322832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250</v>
      </c>
      <c r="K376" s="167">
        <f t="shared" ca="1" si="74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503</v>
      </c>
      <c r="K377" s="167">
        <f t="shared" ca="1" si="74"/>
        <v>92.633517495395949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4650</v>
      </c>
      <c r="K380" s="378">
        <f t="shared" ref="K380:K381" ca="1" si="75">IF(I380&gt;0,J380*100/I380,0)</f>
        <v>98.936170212765958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3814282.72</v>
      </c>
      <c r="O380" s="379">
        <f ca="1">+IF(L380&gt;0,N380*100/L380,0)</f>
        <v>78.929149474189558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3814282.72</v>
      </c>
      <c r="O383" s="169">
        <f t="shared" ca="1" si="76"/>
        <v>78.929149474189558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3814282.72</v>
      </c>
      <c r="O385" s="175">
        <f t="shared" ca="1" si="76"/>
        <v>78.929149474189558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1076460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2276956.88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194001.5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266864.33999999997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4650</v>
      </c>
      <c r="K397" s="167">
        <f t="shared" ca="1" si="77"/>
        <v>98.936170212765958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544</v>
      </c>
      <c r="K398" s="167">
        <f t="shared" ca="1" si="77"/>
        <v>115.74468085106383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2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1620</v>
      </c>
      <c r="K401" s="378">
        <f t="shared" ref="K401:K402" ca="1" si="78">IF(I401&gt;0,J401*100/I401,0)</f>
        <v>100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1696685.8399999999</v>
      </c>
      <c r="O401" s="379">
        <f ca="1">+IF(L401&gt;0,N401*100/L401,0)</f>
        <v>90.066717981112745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1696685.8399999999</v>
      </c>
      <c r="O404" s="175">
        <f t="shared" ca="1" si="79"/>
        <v>90.066717981112745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1696685.8399999999</v>
      </c>
      <c r="O406" s="175">
        <f t="shared" ca="1" si="79"/>
        <v>90.066717981112745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1081727.08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337920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277038.76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405</v>
      </c>
      <c r="K418" s="208">
        <f t="shared" ca="1" si="80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705</v>
      </c>
      <c r="K422" s="208">
        <f t="shared" ca="1" si="80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510</v>
      </c>
      <c r="K427" s="208">
        <f t="shared" ca="1" si="80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270</v>
      </c>
      <c r="K430" s="208">
        <f t="shared" ca="1" si="80"/>
        <v>72.972972972972968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115</v>
      </c>
      <c r="K431" s="167">
        <f t="shared" ca="1" si="80"/>
        <v>85.18518518518519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155</v>
      </c>
      <c r="K432" s="167">
        <f t="shared" ca="1" si="80"/>
        <v>65.957446808510639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2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2332300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2104819.8099999996</v>
      </c>
      <c r="O435" s="418">
        <f t="shared" ref="O435:O439" ca="1" si="81">+IF(L435&gt;0,N435*100/L435,0)</f>
        <v>90.246529605968348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2332300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2104819.8099999996</v>
      </c>
      <c r="O437" s="175">
        <f t="shared" ca="1" si="81"/>
        <v>90.246529605968348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1325300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1097819.81</v>
      </c>
      <c r="O439" s="175">
        <f t="shared" ca="1" si="81"/>
        <v>82.83557005960914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576664.25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521155.56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13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3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3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505908.35</v>
      </c>
      <c r="K455" s="378">
        <f ca="1">IF(I455&gt;0,J455*100/I455,0)</f>
        <v>98.335066495099852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4063462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1777235.2599999998</v>
      </c>
      <c r="O455" s="379">
        <f t="shared" ref="O455:O459" ca="1" si="83">+IF(L455&gt;0,N455*100/L455,0)</f>
        <v>43.73697256182043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4063462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1777235.2599999998</v>
      </c>
      <c r="O457" s="175">
        <f t="shared" ca="1" si="83"/>
        <v>43.73697256182043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4063462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1777235.2599999998</v>
      </c>
      <c r="O459" s="175">
        <f t="shared" ca="1" si="83"/>
        <v>43.73697256182043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476129.91000000003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1301105.3500000001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505908.35</v>
      </c>
      <c r="K464" s="274">
        <f t="shared" ref="K464:K515" ca="1" si="84">IF(I464&gt;0,J464*100/I464,0)</f>
        <v>98.335066495099852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515168.41000000003</v>
      </c>
      <c r="K465" s="208">
        <f t="shared" ca="1" si="84"/>
        <v>100.13497475091064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451473.12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514482.67000000004</v>
      </c>
      <c r="K473" s="208">
        <f t="shared" ca="1" si="84"/>
        <v>100.00168521635692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480570.38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48390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25766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2383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505908.35</v>
      </c>
      <c r="K481" s="208">
        <f t="shared" ca="1" si="84"/>
        <v>98.335066495099852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51084</v>
      </c>
      <c r="K482" s="208">
        <f t="shared" ca="1" si="84"/>
        <v>99.017270454148985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458211.95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46922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28630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2154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5987.29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654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5926.29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648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13077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1353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2697</v>
      </c>
      <c r="K497" s="450">
        <f t="shared" ca="1" si="84"/>
        <v>28.320907277118554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2697</v>
      </c>
      <c r="K498" s="208">
        <f t="shared" ca="1" si="84"/>
        <v>28.320907277118554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290</v>
      </c>
      <c r="K499" s="208">
        <f t="shared" ca="1" si="84"/>
        <v>31.016042780748663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2610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276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2515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263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46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7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49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6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87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14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71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12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16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2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261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382394.68</v>
      </c>
      <c r="O533" s="418">
        <f t="shared" ref="O533:O537" ca="1" si="85">+IF(L533&gt;0,N533*100/L533,0)</f>
        <v>81.704773300286305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382394.68</v>
      </c>
      <c r="O535" s="175">
        <f t="shared" ca="1" si="85"/>
        <v>81.704773300286305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382394.68</v>
      </c>
      <c r="O537" s="175">
        <f t="shared" ca="1" si="85"/>
        <v>81.704773300286305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145921.20000000001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13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2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35831</v>
      </c>
      <c r="K564" s="378">
        <f ca="1">IF(I564&gt;0,J564*100/I564,0)</f>
        <v>293.69672131147541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1313037.1099999999</v>
      </c>
      <c r="O564" s="379">
        <f t="shared" ref="O564:O568" ca="1" si="89">+IF(L564&gt;0,N564*100/L564,0)</f>
        <v>72.988677346911544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1313037.1099999999</v>
      </c>
      <c r="O566" s="175">
        <f t="shared" ca="1" si="89"/>
        <v>72.988677346911544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1313037.1099999999</v>
      </c>
      <c r="O568" s="175">
        <f t="shared" ca="1" si="89"/>
        <v>72.988677346911544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1036857.51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276179.59999999998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35831</v>
      </c>
      <c r="K573" s="208">
        <f ca="1">IF(I573&gt;0,J573*100/I573,0)</f>
        <v>293.69672131147541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76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2538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33133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158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107</v>
      </c>
      <c r="K580" s="378">
        <f ca="1">IF(I580&gt;0,J580*100/I580,0)</f>
        <v>36.394557823129254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301101</v>
      </c>
      <c r="O580" s="379">
        <f t="shared" ref="O580:O584" ca="1" si="91">+IF(L580&gt;0,N580*100/L580,0)</f>
        <v>41.2132900442381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301101</v>
      </c>
      <c r="O582" s="175">
        <f t="shared" ca="1" si="91"/>
        <v>41.2132900442381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301101</v>
      </c>
      <c r="O584" s="175">
        <f t="shared" ca="1" si="91"/>
        <v>41.2132900442381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106096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195005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80</v>
      </c>
      <c r="K593" s="167">
        <f t="shared" ca="1" si="92"/>
        <v>27.210884353741495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28.84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107</v>
      </c>
      <c r="K595" s="167">
        <f t="shared" ca="1" si="92"/>
        <v>36.394557823129254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38.43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30</v>
      </c>
      <c r="K597" s="417">
        <f ca="1">IF(I597&gt;0,J597*100/I597,0)</f>
        <v>2.2590361445783134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89034.84</v>
      </c>
      <c r="O597" s="418">
        <f t="shared" ref="O597:O601" ca="1" si="93">+IF(L597&gt;0,N597*100/L597,0)</f>
        <v>72.046318174461888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89034.84</v>
      </c>
      <c r="O599" s="175">
        <f t="shared" ca="1" si="93"/>
        <v>72.046318174461888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89034.84</v>
      </c>
      <c r="O601" s="175">
        <f t="shared" ca="1" si="93"/>
        <v>72.046318174461888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89034.84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30</v>
      </c>
      <c r="K611" s="167">
        <f t="shared" ref="K611:K619" ca="1" si="94">IF(I$611&gt;0,J611*100/I$611,0)</f>
        <v>2.2590361445783134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926.97</v>
      </c>
      <c r="K612" s="167">
        <f t="shared" ca="1" si="94"/>
        <v>69.801957831325296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925.55</v>
      </c>
      <c r="K613" s="167">
        <f t="shared" ca="1" si="94"/>
        <v>69.695030120481931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941.55</v>
      </c>
      <c r="K614" s="167">
        <f t="shared" ca="1" si="94"/>
        <v>70.899849397590359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896.55</v>
      </c>
      <c r="K615" s="167">
        <f t="shared" ca="1" si="94"/>
        <v>67.511295180722897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593.55399999999997</v>
      </c>
      <c r="K616" s="167">
        <f t="shared" ca="1" si="94"/>
        <v>44.695331325301197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30</v>
      </c>
      <c r="K617" s="167">
        <f t="shared" ca="1" si="94"/>
        <v>2.2590361445783134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30</v>
      </c>
      <c r="K619" s="167">
        <f t="shared" ca="1" si="94"/>
        <v>2.2590361445783134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13918608.460000001</v>
      </c>
      <c r="K628" s="348">
        <f t="shared" ref="K628:K635" ca="1" si="96">IF(I628&gt;0,J628*100/I628,0)</f>
        <v>75.230271805845831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1437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1090</v>
      </c>
      <c r="K629" s="348">
        <f t="shared" ca="1" si="96"/>
        <v>75.852470424495479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5571655.5499999989</v>
      </c>
      <c r="K630" s="348">
        <f t="shared" ca="1" si="96"/>
        <v>25.686031631214735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651</v>
      </c>
      <c r="K631" s="348">
        <f t="shared" ca="1" si="96"/>
        <v>74.145785876993173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233563.12999999998</v>
      </c>
      <c r="K632" s="348">
        <f t="shared" ca="1" si="96"/>
        <v>118.56020519838619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285</v>
      </c>
      <c r="K633" s="348">
        <f t="shared" ca="1" si="96"/>
        <v>69.34306569343066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18184000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17094000</v>
      </c>
      <c r="K634" s="348">
        <f t="shared" ca="1" si="96"/>
        <v>94.005719313682363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470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423</v>
      </c>
      <c r="K635" s="493">
        <f t="shared" ca="1" si="96"/>
        <v>90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9350</v>
      </c>
      <c r="O636" s="523">
        <f t="shared" ref="O636:O640" ca="1" si="97">+IF(L636&gt;0,N636*100/L636,0)</f>
        <v>68.523268596555511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9350</v>
      </c>
      <c r="O638" s="535">
        <f t="shared" ca="1" si="97"/>
        <v>68.523268596555511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9350</v>
      </c>
      <c r="O640" s="535">
        <f t="shared" ca="1" si="97"/>
        <v>68.523268596555511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9350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11</v>
      </c>
      <c r="K648" s="548">
        <f t="shared" ref="K648:K651" ca="1" si="98">IF(I648&gt;0,J648*100/I648,0)</f>
        <v>17.460317460317459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5640</v>
      </c>
      <c r="O648" s="548">
        <f t="shared" ref="O648:O651" ca="1" si="99">IF(L648&gt;0,N648*100/L648,0)</f>
        <v>71.61904761904762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8">
        <f t="shared" ca="1" si="98"/>
        <v>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3710</v>
      </c>
      <c r="O649" s="548">
        <f t="shared" ca="1" si="99"/>
        <v>67.210144927536234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28515625" customWidth="1"/>
    <col min="8" max="8" width="10.85546875" customWidth="1"/>
    <col min="9" max="9" width="13.42578125" bestFit="1" customWidth="1"/>
    <col min="10" max="10" width="13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2217352</v>
      </c>
      <c r="M8" s="23">
        <f t="shared" ca="1" si="0"/>
        <v>1677871</v>
      </c>
      <c r="N8" s="23">
        <f t="shared" ca="1" si="0"/>
        <v>1879696.1</v>
      </c>
      <c r="O8" s="22">
        <f t="shared" ref="O8:O16" ca="1" si="1">IF(L8&gt;0,N8*100/L8,0)</f>
        <v>84.772111058596025</v>
      </c>
      <c r="P8" s="22">
        <f t="shared" ref="P8:P16" ca="1" si="2">IF(M8&gt;0,N8*100/M8,0)</f>
        <v>112.02864224961276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2217352</v>
      </c>
      <c r="M10" s="30">
        <f t="shared" ca="1" si="4"/>
        <v>1677871</v>
      </c>
      <c r="N10" s="30">
        <f t="shared" ca="1" si="4"/>
        <v>1879696.1</v>
      </c>
      <c r="O10" s="29">
        <f t="shared" ca="1" si="1"/>
        <v>84.772111058596025</v>
      </c>
      <c r="P10" s="29">
        <f t="shared" ca="1" si="2"/>
        <v>112.02864224961276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2156652</v>
      </c>
      <c r="M12" s="38">
        <f t="shared" ca="1" si="6"/>
        <v>1617171</v>
      </c>
      <c r="N12" s="38">
        <f t="shared" ca="1" si="6"/>
        <v>1818996.1</v>
      </c>
      <c r="O12" s="38">
        <f t="shared" ca="1" si="1"/>
        <v>84.343514855433327</v>
      </c>
      <c r="P12" s="38">
        <f t="shared" ca="1" si="2"/>
        <v>112.48013351711106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777652</v>
      </c>
      <c r="M14" s="38">
        <f t="shared" si="8"/>
        <v>0</v>
      </c>
      <c r="N14" s="38">
        <f t="shared" ca="1" si="8"/>
        <v>468993.56</v>
      </c>
      <c r="O14" s="41">
        <f t="shared" ca="1" si="1"/>
        <v>60.308924814698607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1694282</v>
      </c>
      <c r="M18" s="23">
        <f t="shared" ca="1" si="11"/>
        <v>1677871</v>
      </c>
      <c r="N18" s="23">
        <f t="shared" ca="1" si="11"/>
        <v>1410702.54</v>
      </c>
      <c r="O18" s="22">
        <f t="shared" ref="O18:O20" ca="1" si="12">IF(L18&gt;0,N18*100/L18,0)</f>
        <v>83.262558417075795</v>
      </c>
      <c r="P18" s="22">
        <f t="shared" ref="P18:P26" ca="1" si="13">IF(M18&gt;0,N18*100/M18,0)</f>
        <v>84.076936784770695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1694282</v>
      </c>
      <c r="M20" s="30">
        <f t="shared" ca="1" si="15"/>
        <v>1677871</v>
      </c>
      <c r="N20" s="30">
        <f t="shared" ca="1" si="15"/>
        <v>1410702.54</v>
      </c>
      <c r="O20" s="29">
        <f t="shared" ca="1" si="12"/>
        <v>83.262558417075795</v>
      </c>
      <c r="P20" s="29">
        <f t="shared" ca="1" si="13"/>
        <v>84.076936784770695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1633582</v>
      </c>
      <c r="M22" s="42">
        <f t="shared" ca="1" si="18"/>
        <v>1617171</v>
      </c>
      <c r="N22" s="41">
        <f t="shared" ca="1" si="18"/>
        <v>1350002.54</v>
      </c>
      <c r="O22" s="41">
        <f t="shared" ca="1" si="17"/>
        <v>82.640635119632805</v>
      </c>
      <c r="P22" s="41">
        <f t="shared" ca="1" si="13"/>
        <v>83.479269662886608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254582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468993.56</v>
      </c>
      <c r="O28" s="22">
        <f t="shared" ref="O28:O30" ca="1" si="24">IF(L28&gt;0,N28*100/L28,0)</f>
        <v>89.661720228650083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468993.56</v>
      </c>
      <c r="O30" s="29">
        <f t="shared" ca="1" si="24"/>
        <v>89.661720228650083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468993.56</v>
      </c>
      <c r="O32" s="41">
        <f t="shared" ca="1" si="29"/>
        <v>89.661720228650083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468993.56</v>
      </c>
      <c r="O34" s="41">
        <f t="shared" ca="1" si="29"/>
        <v>89.661720228650083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1694282</v>
      </c>
      <c r="M37" s="55">
        <f t="shared" ca="1" si="33"/>
        <v>1677871</v>
      </c>
      <c r="N37" s="55">
        <f t="shared" ca="1" si="33"/>
        <v>1410702.54</v>
      </c>
      <c r="O37" s="56">
        <f t="shared" ca="1" si="29"/>
        <v>83.262558417075795</v>
      </c>
      <c r="P37" s="56">
        <f t="shared" ca="1" si="25"/>
        <v>84.076936784770695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544027.99</v>
      </c>
      <c r="O41" s="78">
        <f t="shared" ref="O41:O43" ca="1" si="35">IF(L41&gt;0,N41*100/L41,0)</f>
        <v>86.849934546615586</v>
      </c>
      <c r="P41" s="78">
        <f t="shared" ref="P41:P43" ca="1" si="36">IF(M41&gt;0,N41*100/M41,0)</f>
        <v>86.849934546615586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544027.99</v>
      </c>
      <c r="O43" s="78">
        <f t="shared" ca="1" si="35"/>
        <v>86.849934546615586</v>
      </c>
      <c r="P43" s="78">
        <f t="shared" ca="1" si="36"/>
        <v>86.849934546615586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IFERROR(__xludf.DUMMYFUNCTION("IMPORTRANGE(""https://docs.google.com/spreadsheets/d/1Yj_ptqi66GCucihVvJfMjLAmec39IyEx_6qawtMGysU/edit?usp=sharing"",""สบก!R89"")"),521127.99)</f>
        <v>521127.99</v>
      </c>
      <c r="O45" s="92">
        <f ca="1">IF(L45&gt;0,N45*100/L45,0)</f>
        <v>86.350951118475564</v>
      </c>
      <c r="P45" s="92">
        <f ca="1">IF(M45&gt;0,N45*100/M45,0)</f>
        <v>86.350951118475564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171948.87</v>
      </c>
      <c r="O53" s="124">
        <f t="shared" ref="O53:O55" ca="1" si="40">IF(L53&gt;0,N53*100/L53,0)</f>
        <v>61.410310714285714</v>
      </c>
      <c r="P53" s="124">
        <f t="shared" ref="P53:P55" ca="1" si="41">IF(M53&gt;0,N53*100/M53,0)</f>
        <v>76.561572472382892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171948.87</v>
      </c>
      <c r="O55" s="124">
        <f t="shared" ca="1" si="40"/>
        <v>61.410310714285714</v>
      </c>
      <c r="P55" s="124">
        <f t="shared" ca="1" si="41"/>
        <v>76.561572472382892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IFERROR(__xludf.DUMMYFUNCTION("IMPORTRANGE(""https://docs.google.com/spreadsheets/d/1Yj_ptqi66GCucihVvJfMjLAmec39IyEx_6qawtMGysU/edit?usp=sharing"",""สบก!AA89"")"),171948.87)</f>
        <v>171948.87</v>
      </c>
      <c r="O57" s="92">
        <f ca="1">IF(L57&gt;0,N57*100/L57,0)</f>
        <v>61.410310714285714</v>
      </c>
      <c r="P57" s="92">
        <f ca="1">IF(M57&gt;0,N57*100/M57,0)</f>
        <v>76.561572472382892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27187</v>
      </c>
      <c r="M140" s="156">
        <f t="shared" ca="1" si="64"/>
        <v>27187</v>
      </c>
      <c r="N140" s="156">
        <f t="shared" ca="1" si="64"/>
        <v>27187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27187</v>
      </c>
      <c r="M142" s="161">
        <f t="shared" ca="1" si="68"/>
        <v>27187</v>
      </c>
      <c r="N142" s="161">
        <f t="shared" ca="1" si="68"/>
        <v>27187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27187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IFERROR(__xludf.DUMMYFUNCTION("IMPORTRANGE(""https://docs.google.com/spreadsheets/d/1Yj_ptqi66GCucihVvJfMjLAmec39IyEx_6qawtMGysU/edit?usp=sharing"",""สบก!BK89"")"),27187)</f>
        <v>27187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IFERROR(__xludf.DUMMYFUNCTION("IMPORTRANGE(""https://docs.google.com/spreadsheets/d/1Yj_ptqi66GCucihVvJfMjLAmec39IyEx_6qawtMGysU/edit?usp=sharing"",""สบก!BG89"")"),27187)</f>
        <v>27187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30995</v>
      </c>
      <c r="M220" s="156">
        <f t="shared" ca="1" si="72"/>
        <v>30995</v>
      </c>
      <c r="N220" s="156">
        <f t="shared" ca="1" si="72"/>
        <v>26615</v>
      </c>
      <c r="O220" s="155">
        <f t="shared" ref="O220:O222" ca="1" si="73">IF(L220&gt;0,N220*100/L220,0)</f>
        <v>85.868688498144863</v>
      </c>
      <c r="P220" s="155">
        <f t="shared" ref="P220:P222" ca="1" si="74">IF(M220&gt;0,N220*100/M220,0)</f>
        <v>85.868688498144863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30995</v>
      </c>
      <c r="M222" s="161">
        <f t="shared" ca="1" si="76"/>
        <v>30995</v>
      </c>
      <c r="N222" s="161">
        <f t="shared" ca="1" si="76"/>
        <v>26615</v>
      </c>
      <c r="O222" s="160">
        <f t="shared" ca="1" si="73"/>
        <v>85.868688498144863</v>
      </c>
      <c r="P222" s="160">
        <f t="shared" ca="1" si="74"/>
        <v>85.868688498144863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30995</v>
      </c>
      <c r="M224" s="173">
        <f ca="1">IFERROR(__xludf.DUMMYFUNCTION("IMPORTRANGE(""https://docs.google.com/spreadsheets/d/1Yj_ptqi66GCucihVvJfMjLAmec39IyEx_6qawtMGysU/edit?usp=sharing"",""สบก!BS89"")"),30995)</f>
        <v>30995</v>
      </c>
      <c r="N224" s="174">
        <f ca="1">IFERROR(__xludf.DUMMYFUNCTION("IMPORTRANGE(""https://docs.google.com/spreadsheets/d/1Yj_ptqi66GCucihVvJfMjLAmec39IyEx_6qawtMGysU/edit?usp=sharing"",""สบก!BT89"")"),26615)</f>
        <v>26615</v>
      </c>
      <c r="O224" s="175">
        <f ca="1">IF(L224&gt;0,N224*100/L224,0)</f>
        <v>85.868688498144863</v>
      </c>
      <c r="P224" s="175">
        <f ca="1">IF(M224&gt;0,N224*100/M224,0)</f>
        <v>85.868688498144863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IFERROR(__xludf.DUMMYFUNCTION("IMPORTRANGE(""https://docs.google.com/spreadsheets/d/1Yj_ptqi66GCucihVvJfMjLAmec39IyEx_6qawtMGysU/edit?usp=sharing"",""สบก!BP89"")"),30995)</f>
        <v>30995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IFERROR(__xludf.DUMMYFUNCTION("IMPORTRANGE(""https://docs.google.com/spreadsheets/d/1IYY_tgx_IHuhSq3AJ5eI5OnqOPBNLWSHKh2a30DoXe8/edit?usp=sharing"",""ภูเก็ต!J228"")"),19)</f>
        <v>19</v>
      </c>
      <c r="K328" s="323">
        <f ca="1">IF(I328&gt;0,J328*100/I328,0)</f>
        <v>95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768700</v>
      </c>
      <c r="N329" s="156">
        <f t="shared" ca="1" si="98"/>
        <v>640923.68000000005</v>
      </c>
      <c r="O329" s="155">
        <f t="shared" ref="O329:O331" ca="1" si="99">IF(L329&gt;0,N329*100/L329,0)</f>
        <v>87.833860490612594</v>
      </c>
      <c r="P329" s="155">
        <f t="shared" ref="P329:P331" ca="1" si="100">IF(M329&gt;0,N329*100/M329,0)</f>
        <v>83.377608950175627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768700</v>
      </c>
      <c r="N331" s="161">
        <f t="shared" ca="1" si="102"/>
        <v>640923.68000000005</v>
      </c>
      <c r="O331" s="160">
        <f t="shared" ca="1" si="99"/>
        <v>87.833860490612594</v>
      </c>
      <c r="P331" s="160">
        <f t="shared" ca="1" si="100"/>
        <v>83.377608950175627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IFERROR(__xludf.DUMMYFUNCTION("IMPORTRANGE(""https://docs.google.com/spreadsheets/d/1Yj_ptqi66GCucihVvJfMjLAmec39IyEx_6qawtMGysU/edit?usp=sharing"",""สบก!DL89"")"),730900)</f>
        <v>730900</v>
      </c>
      <c r="N333" s="174">
        <f ca="1">IFERROR(__xludf.DUMMYFUNCTION("IMPORTRANGE(""https://docs.google.com/spreadsheets/d/1Yj_ptqi66GCucihVvJfMjLAmec39IyEx_6qawtMGysU/edit?usp=sharing"",""สบก!DM89"")"),603123.68)</f>
        <v>603123.68000000005</v>
      </c>
      <c r="O333" s="175">
        <f ca="1">IF(L333&gt;0,N333*100/L333,0)</f>
        <v>87.169197860962583</v>
      </c>
      <c r="P333" s="175">
        <f ca="1">IF(M333&gt;0,N333*100/M333,0)</f>
        <v>82.517947735668358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IFERROR(__xludf.DUMMYFUNCTION("IMPORTRANGE(""https://docs.google.com/spreadsheets/d/1IYY_tgx_IHuhSq3AJ5eI5OnqOPBNLWSHKh2a30DoXe8/edit?usp=sharing"",""ภูเก็ต!J234"")"),15)</f>
        <v>15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IFERROR(__xludf.DUMMYFUNCTION("IMPORTRANGE(""https://docs.google.com/spreadsheets/d/1IYY_tgx_IHuhSq3AJ5eI5OnqOPBNLWSHKh2a30DoXe8/edit?usp=sharing"",""ภูเก็ต!J235"")"),57.48)</f>
        <v>57.48</v>
      </c>
      <c r="K340" s="348">
        <f t="shared" ca="1" si="103"/>
        <v>41.057142857142857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IFERROR(__xludf.DUMMYFUNCTION("IMPORTRANGE(""https://docs.google.com/spreadsheets/d/1IYY_tgx_IHuhSq3AJ5eI5OnqOPBNLWSHKh2a30DoXe8/edit?usp=sharing"",""ภูเก็ต!J236"")"),19)</f>
        <v>19</v>
      </c>
      <c r="K341" s="348">
        <f t="shared" ca="1" si="103"/>
        <v>95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IFERROR(__xludf.DUMMYFUNCTION("IMPORTRANGE(""https://docs.google.com/spreadsheets/d/1IYY_tgx_IHuhSq3AJ5eI5OnqOPBNLWSHKh2a30DoXe8/edit?usp=sharing"",""ภูเก็ต!J237"")"),101.75)</f>
        <v>101.75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IFERROR(__xludf.DUMMYFUNCTION("IMPORTRANGE(""https://docs.google.com/spreadsheets/d/1IYY_tgx_IHuhSq3AJ5eI5OnqOPBNLWSHKh2a30DoXe8/edit?usp=sharing"",""ภูเก็ต!J240"")"),19)</f>
        <v>19</v>
      </c>
      <c r="K345" s="348">
        <f t="shared" ca="1" si="103"/>
        <v>95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IFERROR(__xludf.DUMMYFUNCTION("IMPORTRANGE(""https://docs.google.com/spreadsheets/d/1IYY_tgx_IHuhSq3AJ5eI5OnqOPBNLWSHKh2a30DoXe8/edit?usp=sharing"",""ภูเก็ต!J241"")"),101.75)</f>
        <v>101.75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IFERROR(__xludf.DUMMYFUNCTION("IMPORTRANGE(""https://docs.google.com/spreadsheets/d/1IYY_tgx_IHuhSq3AJ5eI5OnqOPBNLWSHKh2a30DoXe8/edit?usp=sharing"",""ภูเก็ต!M242"")"),468993.56)</f>
        <v>468993.56</v>
      </c>
      <c r="O347" s="364">
        <f ca="1">+IF(L347&gt;0,N347*100/L347,0)</f>
        <v>89.661720228650083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IFERROR(__xludf.DUMMYFUNCTION("IMPORTRANGE(""https://docs.google.com/spreadsheets/d/1IYY_tgx_IHuhSq3AJ5eI5OnqOPBNLWSHKh2a30DoXe8/edit?usp=sharing"",""ภูเก็ต!M244"")"),84743.56)</f>
        <v>84743.56</v>
      </c>
      <c r="O349" s="379">
        <f ca="1">+IF(L349&gt;0,N349*100/L349,0)</f>
        <v>95.089272890484736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IFERROR(__xludf.DUMMYFUNCTION("IMPORTRANGE(""https://docs.google.com/spreadsheets/d/1IYY_tgx_IHuhSq3AJ5eI5OnqOPBNLWSHKh2a30DoXe8/edit?usp=sharing"",""ภูเก็ต!M247"")"),84743.56)</f>
        <v>84743.56</v>
      </c>
      <c r="O352" s="169">
        <f t="shared" ca="1" si="105"/>
        <v>95.089272890484736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IFERROR(__xludf.DUMMYFUNCTION("IMPORTRANGE(""https://docs.google.com/spreadsheets/d/1IYY_tgx_IHuhSq3AJ5eI5OnqOPBNLWSHKh2a30DoXe8/edit?usp=sharing"",""ภูเก็ต!M249"")"),84743.56)</f>
        <v>84743.56</v>
      </c>
      <c r="O354" s="175">
        <f t="shared" ca="1" si="105"/>
        <v>95.089272890484736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IFERROR(__xludf.DUMMYFUNCTION("IMPORTRANGE(""https://docs.google.com/spreadsheets/d/1IYY_tgx_IHuhSq3AJ5eI5OnqOPBNLWSHKh2a30DoXe8/edit?usp=sharing"",""ภูเก็ต!M275"")"),80050)</f>
        <v>80050</v>
      </c>
      <c r="O380" s="379">
        <f ca="1">+IF(L380&gt;0,N380*100/L380,0)</f>
        <v>91.266674267472354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IFERROR(__xludf.DUMMYFUNCTION("IMPORTRANGE(""https://docs.google.com/spreadsheets/d/1IYY_tgx_IHuhSq3AJ5eI5OnqOPBNLWSHKh2a30DoXe8/edit?usp=sharing"",""ภูเก็ต!M278"")"),80050)</f>
        <v>80050</v>
      </c>
      <c r="O383" s="169">
        <f t="shared" ca="1" si="109"/>
        <v>91.266674267472354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IFERROR(__xludf.DUMMYFUNCTION("IMPORTRANGE(""https://docs.google.com/spreadsheets/d/1IYY_tgx_IHuhSq3AJ5eI5OnqOPBNLWSHKh2a30DoXe8/edit?usp=sharing"",""ภูเก็ต!M280"")"),80050)</f>
        <v>80050</v>
      </c>
      <c r="O385" s="175">
        <f t="shared" ca="1" si="109"/>
        <v>91.266674267472354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IFERROR(__xludf.DUMMYFUNCTION("IMPORTRANGE(""https://docs.google.com/spreadsheets/d/1IYY_tgx_IHuhSq3AJ5eI5OnqOPBNLWSHKh2a30DoXe8/edit?usp=sharing"",""ภูเก็ต!M284"")"),16100)</f>
        <v>16100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IFERROR(__xludf.DUMMYFUNCTION("IMPORTRANGE(""https://docs.google.com/spreadsheets/d/1IYY_tgx_IHuhSq3AJ5eI5OnqOPBNLWSHKh2a30DoXe8/edit?usp=sharing"",""ภูเก็ต!M296"")"),109630)</f>
        <v>109630</v>
      </c>
      <c r="O401" s="379">
        <f ca="1">+IF(L401&gt;0,N401*100/L401,0)</f>
        <v>94.248624484181562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IFERROR(__xludf.DUMMYFUNCTION("IMPORTRANGE(""https://docs.google.com/spreadsheets/d/1IYY_tgx_IHuhSq3AJ5eI5OnqOPBNLWSHKh2a30DoXe8/edit?usp=sharing"",""ภูเก็ต!M299"")"),109630)</f>
        <v>109630</v>
      </c>
      <c r="O404" s="175">
        <f t="shared" ca="1" si="112"/>
        <v>94.248624484181562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IFERROR(__xludf.DUMMYFUNCTION("IMPORTRANGE(""https://docs.google.com/spreadsheets/d/1IYY_tgx_IHuhSq3AJ5eI5OnqOPBNLWSHKh2a30DoXe8/edit?usp=sharing"",""ภูเก็ต!M301"")"),109630)</f>
        <v>109630</v>
      </c>
      <c r="O406" s="175">
        <f t="shared" ca="1" si="112"/>
        <v>94.248624484181562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IFERROR(__xludf.DUMMYFUNCTION("IMPORTRANGE(""https://docs.google.com/spreadsheets/d/1IYY_tgx_IHuhSq3AJ5eI5OnqOPBNLWSHKh2a30DoXe8/edit?usp=sharing"",""ภูเก็ต!M305"")"),18130)</f>
        <v>18130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IFERROR(__xludf.DUMMYFUNCTION("IMPORTRANGE(""https://docs.google.com/spreadsheets/d/1IYY_tgx_IHuhSq3AJ5eI5OnqOPBNLWSHKh2a30DoXe8/edit?usp=sharing"",""ภูเก็ต!M330"")"),72580)</f>
        <v>72580</v>
      </c>
      <c r="O435" s="418">
        <f t="shared" ref="O435:O439" ca="1" si="114">+IF(L435&gt;0,N435*100/L435,0)</f>
        <v>95.5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IFERROR(__xludf.DUMMYFUNCTION("IMPORTRANGE(""https://docs.google.com/spreadsheets/d/1IYY_tgx_IHuhSq3AJ5eI5OnqOPBNLWSHKh2a30DoXe8/edit?usp=sharing"",""ภูเก็ต!M332"")"),72580)</f>
        <v>72580</v>
      </c>
      <c r="O437" s="175">
        <f t="shared" ca="1" si="114"/>
        <v>95.5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IFERROR(__xludf.DUMMYFUNCTION("IMPORTRANGE(""https://docs.google.com/spreadsheets/d/1IYY_tgx_IHuhSq3AJ5eI5OnqOPBNLWSHKh2a30DoXe8/edit?usp=sharing"",""ภูเก็ต!M334"")"),72580)</f>
        <v>72580</v>
      </c>
      <c r="O439" s="175">
        <f t="shared" ca="1" si="114"/>
        <v>95.5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IFERROR(__xludf.DUMMYFUNCTION("IMPORTRANGE(""https://docs.google.com/spreadsheets/d/1IYY_tgx_IHuhSq3AJ5eI5OnqOPBNLWSHKh2a30DoXe8/edit?usp=sharing"",""ภูเก็ต!M338"")"),47380)</f>
        <v>47380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IFERROR(__xludf.DUMMYFUNCTION("IMPORTRANGE(""https://docs.google.com/spreadsheets/d/1IYY_tgx_IHuhSq3AJ5eI5OnqOPBNLWSHKh2a30DoXe8/edit?usp=sharing"",""ภูเก็ต!M428"")"),23790)</f>
        <v>23790</v>
      </c>
      <c r="O533" s="418">
        <f t="shared" ref="O533:O537" ca="1" si="118">+IF(L533&gt;0,N533*100/L533,0)</f>
        <v>89.101123595505612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IFERROR(__xludf.DUMMYFUNCTION("IMPORTRANGE(""https://docs.google.com/spreadsheets/d/1IYY_tgx_IHuhSq3AJ5eI5OnqOPBNLWSHKh2a30DoXe8/edit?usp=sharing"",""ภูเก็ต!M430"")"),23790)</f>
        <v>23790</v>
      </c>
      <c r="O535" s="175">
        <f t="shared" ca="1" si="118"/>
        <v>89.101123595505612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IFERROR(__xludf.DUMMYFUNCTION("IMPORTRANGE(""https://docs.google.com/spreadsheets/d/1IYY_tgx_IHuhSq3AJ5eI5OnqOPBNLWSHKh2a30DoXe8/edit?usp=sharing"",""ภูเก็ต!M432"")"),23790)</f>
        <v>23790</v>
      </c>
      <c r="O537" s="175">
        <f t="shared" ca="1" si="118"/>
        <v>89.101123595505612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IFERROR(__xludf.DUMMYFUNCTION("IMPORTRANGE(""https://docs.google.com/spreadsheets/d/1IYY_tgx_IHuhSq3AJ5eI5OnqOPBNLWSHKh2a30DoXe8/edit?usp=sharing"",""ภูเก็ต!M436"")"),12690)</f>
        <v>12690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IFERROR(__xludf.DUMMYFUNCTION("IMPORTRANGE(""https://docs.google.com/spreadsheets/d/1IYY_tgx_IHuhSq3AJ5eI5OnqOPBNLWSHKh2a30DoXe8/edit?usp=sharing"",""ภูเก็ต!J459"")"),198)</f>
        <v>198</v>
      </c>
      <c r="K564" s="378">
        <f ca="1">IF(I564&gt;0,J564*100/I564,0)</f>
        <v>396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IFERROR(__xludf.DUMMYFUNCTION("IMPORTRANGE(""https://docs.google.com/spreadsheets/d/1IYY_tgx_IHuhSq3AJ5eI5OnqOPBNLWSHKh2a30DoXe8/edit?usp=sharing"",""ภูเก็ต!M459"")"),96400)</f>
        <v>96400</v>
      </c>
      <c r="O564" s="379">
        <f t="shared" ref="O564:O568" ca="1" si="122">+IF(L564&gt;0,N564*100/L564,0)</f>
        <v>80.386924616410937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IFERROR(__xludf.DUMMYFUNCTION("IMPORTRANGE(""https://docs.google.com/spreadsheets/d/1IYY_tgx_IHuhSq3AJ5eI5OnqOPBNLWSHKh2a30DoXe8/edit?usp=sharing"",""ภูเก็ต!M461"")"),96400)</f>
        <v>96400</v>
      </c>
      <c r="O566" s="175">
        <f t="shared" ca="1" si="122"/>
        <v>80.386924616410937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IFERROR(__xludf.DUMMYFUNCTION("IMPORTRANGE(""https://docs.google.com/spreadsheets/d/1IYY_tgx_IHuhSq3AJ5eI5OnqOPBNLWSHKh2a30DoXe8/edit?usp=sharing"",""ภูเก็ต!M463"")"),96400)</f>
        <v>96400</v>
      </c>
      <c r="O568" s="175">
        <f t="shared" ca="1" si="122"/>
        <v>80.386924616410937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IFERROR(__xludf.DUMMYFUNCTION("IMPORTRANGE(""https://docs.google.com/spreadsheets/d/1IYY_tgx_IHuhSq3AJ5eI5OnqOPBNLWSHKh2a30DoXe8/edit?usp=sharing"",""ภูเก็ต!M466"")"),95700)</f>
        <v>95700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IFERROR(__xludf.DUMMYFUNCTION("IMPORTRANGE(""https://docs.google.com/spreadsheets/d/1IYY_tgx_IHuhSq3AJ5eI5OnqOPBNLWSHKh2a30DoXe8/edit?usp=sharing"",""ภูเก็ต!J468"")"),198)</f>
        <v>198</v>
      </c>
      <c r="K573" s="208">
        <f ca="1">IF(I573&gt;0,J573*100/I573,0)</f>
        <v>396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IFERROR(__xludf.DUMMYFUNCTION("IMPORTRANGE(""https://docs.google.com/spreadsheets/d/1IYY_tgx_IHuhSq3AJ5eI5OnqOPBNLWSHKh2a30DoXe8/edit?usp=sharing"",""ภูเก็ต!J471"")"),19)</f>
        <v>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IFERROR(__xludf.DUMMYFUNCTION("IMPORTRANGE(""https://docs.google.com/spreadsheets/d/1IYY_tgx_IHuhSq3AJ5eI5OnqOPBNLWSHKh2a30DoXe8/edit?usp=sharing"",""ภูเก็ต!J472"")"),179)</f>
        <v>179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IFERROR(__xludf.DUMMYFUNCTION("IMPORTRANGE(""https://docs.google.com/spreadsheets/d/1IYY_tgx_IHuhSq3AJ5eI5OnqOPBNLWSHKh2a30DoXe8/edit?usp=sharing"",""ภูเก็ต!M492"")"),1800)</f>
        <v>1800</v>
      </c>
      <c r="O597" s="418">
        <f t="shared" ref="O597:O601" ca="1" si="126">+IF(L597&gt;0,N597*100/L597,0)</f>
        <v>24.657534246575342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IFERROR(__xludf.DUMMYFUNCTION("IMPORTRANGE(""https://docs.google.com/spreadsheets/d/1IYY_tgx_IHuhSq3AJ5eI5OnqOPBNLWSHKh2a30DoXe8/edit?usp=sharing"",""ภูเก็ต!M494"")"),1800)</f>
        <v>1800</v>
      </c>
      <c r="O599" s="175">
        <f t="shared" ca="1" si="126"/>
        <v>24.657534246575342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IFERROR(__xludf.DUMMYFUNCTION("IMPORTRANGE(""https://docs.google.com/spreadsheets/d/1IYY_tgx_IHuhSq3AJ5eI5OnqOPBNLWSHKh2a30DoXe8/edit?usp=sharing"",""ภูเก็ต!M496"")"),1800)</f>
        <v>1800</v>
      </c>
      <c r="O601" s="175">
        <f t="shared" ca="1" si="126"/>
        <v>24.657534246575342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IFERROR(__xludf.DUMMYFUNCTION("IMPORTRANGE(""https://docs.google.com/spreadsheets/d/1IYY_tgx_IHuhSq3AJ5eI5OnqOPBNLWSHKh2a30DoXe8/edit?usp=sharing"",""ภูเก็ต!I523"")"),617119.4)</f>
        <v>617119.4</v>
      </c>
      <c r="J628" s="347">
        <f ca="1">IFERROR(__xludf.DUMMYFUNCTION("IMPORTRANGE(""https://docs.google.com/spreadsheets/d/1IYY_tgx_IHuhSq3AJ5eI5OnqOPBNLWSHKh2a30DoXe8/edit?usp=sharing"",""ภูเก็ต!J523"")"),533069.37)</f>
        <v>533069.37</v>
      </c>
      <c r="K628" s="348">
        <f t="shared" ref="K628:K635" ca="1" si="129">IF(I628&gt;0,J628*100/I628,0)</f>
        <v>86.380264499868261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IFERROR(__xludf.DUMMYFUNCTION("IMPORTRANGE(""https://docs.google.com/spreadsheets/d/1IYY_tgx_IHuhSq3AJ5eI5OnqOPBNLWSHKh2a30DoXe8/edit?usp=sharing"",""ภูเก็ต!I524"")"),33)</f>
        <v>33</v>
      </c>
      <c r="J629" s="347">
        <f ca="1">IFERROR(__xludf.DUMMYFUNCTION("IMPORTRANGE(""https://docs.google.com/spreadsheets/d/1IYY_tgx_IHuhSq3AJ5eI5OnqOPBNLWSHKh2a30DoXe8/edit?usp=sharing"",""ภูเก็ต!J524"")"),28)</f>
        <v>28</v>
      </c>
      <c r="K629" s="348">
        <f t="shared" ca="1" si="129"/>
        <v>84.848484848484844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IFERROR(__xludf.DUMMYFUNCTION("IMPORTRANGE(""https://docs.google.com/spreadsheets/d/1IYY_tgx_IHuhSq3AJ5eI5OnqOPBNLWSHKh2a30DoXe8/edit?usp=sharing"",""ภูเก็ต!J529"")"),300000)</f>
        <v>300000</v>
      </c>
      <c r="K634" s="348">
        <f t="shared" ca="1" si="129"/>
        <v>46.153846153846153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IFERROR(__xludf.DUMMYFUNCTION("IMPORTRANGE(""https://docs.google.com/spreadsheets/d/1IYY_tgx_IHuhSq3AJ5eI5OnqOPBNLWSHKh2a30DoXe8/edit?usp=sharing"",""ภูเก็ต!I530"")"),13)</f>
        <v>13</v>
      </c>
      <c r="J635" s="518">
        <f ca="1">IFERROR(__xludf.DUMMYFUNCTION("IMPORTRANGE(""https://docs.google.com/spreadsheets/d/1IYY_tgx_IHuhSq3AJ5eI5OnqOPBNLWSHKh2a30DoXe8/edit?usp=sharing"",""ภูเก็ต!J530"")"),6)</f>
        <v>6</v>
      </c>
      <c r="K635" s="493">
        <f t="shared" ca="1" si="129"/>
        <v>46.153846153846153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9" width="13.42578125" bestFit="1" customWidth="1"/>
    <col min="10" max="10" width="14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2483742</v>
      </c>
      <c r="M8" s="23">
        <f t="shared" ca="1" si="0"/>
        <v>2001461</v>
      </c>
      <c r="N8" s="23">
        <f t="shared" ca="1" si="0"/>
        <v>2213548.38</v>
      </c>
      <c r="O8" s="22">
        <f t="shared" ref="O8:O16" ca="1" si="1">IF(L8&gt;0,N8*100/L8,0)</f>
        <v>89.121510205166231</v>
      </c>
      <c r="P8" s="22">
        <f t="shared" ref="P8:P16" ca="1" si="2">IF(M8&gt;0,N8*100/M8,0)</f>
        <v>110.59662816312684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2483742</v>
      </c>
      <c r="M10" s="30">
        <f t="shared" ca="1" si="4"/>
        <v>2001461</v>
      </c>
      <c r="N10" s="30">
        <f t="shared" ca="1" si="4"/>
        <v>2213548.38</v>
      </c>
      <c r="O10" s="29">
        <f t="shared" ca="1" si="1"/>
        <v>89.121510205166231</v>
      </c>
      <c r="P10" s="29">
        <f t="shared" ca="1" si="2"/>
        <v>110.59662816312684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2288742</v>
      </c>
      <c r="M12" s="38">
        <f t="shared" ca="1" si="6"/>
        <v>1806461</v>
      </c>
      <c r="N12" s="38">
        <f t="shared" ca="1" si="6"/>
        <v>2018548.38</v>
      </c>
      <c r="O12" s="38">
        <f t="shared" ca="1" si="1"/>
        <v>88.194666764537018</v>
      </c>
      <c r="P12" s="38">
        <f t="shared" ca="1" si="2"/>
        <v>111.74049038423746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928642</v>
      </c>
      <c r="M14" s="38">
        <f t="shared" si="8"/>
        <v>0</v>
      </c>
      <c r="N14" s="38">
        <f t="shared" ca="1" si="8"/>
        <v>528087.94999999995</v>
      </c>
      <c r="O14" s="41">
        <f t="shared" ca="1" si="1"/>
        <v>56.866688131701984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1873075</v>
      </c>
      <c r="M18" s="23">
        <f t="shared" ca="1" si="11"/>
        <v>2001461</v>
      </c>
      <c r="N18" s="23">
        <f t="shared" ca="1" si="11"/>
        <v>1685460.43</v>
      </c>
      <c r="O18" s="22">
        <f t="shared" ref="O18:O20" ca="1" si="12">IF(L18&gt;0,N18*100/L18,0)</f>
        <v>89.983606102264986</v>
      </c>
      <c r="P18" s="22">
        <f t="shared" ref="P18:P26" ca="1" si="13">IF(M18&gt;0,N18*100/M18,0)</f>
        <v>84.21150499560072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1873075</v>
      </c>
      <c r="M20" s="30">
        <f t="shared" ca="1" si="15"/>
        <v>2001461</v>
      </c>
      <c r="N20" s="30">
        <f t="shared" ca="1" si="15"/>
        <v>1685460.43</v>
      </c>
      <c r="O20" s="29">
        <f t="shared" ca="1" si="12"/>
        <v>89.983606102264986</v>
      </c>
      <c r="P20" s="29">
        <f t="shared" ca="1" si="13"/>
        <v>84.21150499560072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1678075</v>
      </c>
      <c r="M22" s="42">
        <f t="shared" ca="1" si="18"/>
        <v>1806461</v>
      </c>
      <c r="N22" s="41">
        <f t="shared" ca="1" si="18"/>
        <v>1490460.43</v>
      </c>
      <c r="O22" s="41">
        <f t="shared" ca="1" si="17"/>
        <v>88.819655259747037</v>
      </c>
      <c r="P22" s="41">
        <f t="shared" ca="1" si="13"/>
        <v>82.50720220364569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317975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528087.94999999995</v>
      </c>
      <c r="O28" s="22">
        <f t="shared" ref="O28:O30" ca="1" si="24">IF(L28&gt;0,N28*100/L28,0)</f>
        <v>86.477237184914188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528087.94999999995</v>
      </c>
      <c r="O30" s="29">
        <f t="shared" ca="1" si="24"/>
        <v>86.477237184914188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528087.94999999995</v>
      </c>
      <c r="O32" s="41">
        <f t="shared" ca="1" si="29"/>
        <v>86.477237184914188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528087.94999999995</v>
      </c>
      <c r="O34" s="41">
        <f t="shared" ca="1" si="29"/>
        <v>86.477237184914188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1873075</v>
      </c>
      <c r="M37" s="55">
        <f t="shared" ca="1" si="33"/>
        <v>2001461</v>
      </c>
      <c r="N37" s="55">
        <f t="shared" ca="1" si="33"/>
        <v>1685460.43</v>
      </c>
      <c r="O37" s="56">
        <f t="shared" ca="1" si="29"/>
        <v>89.983606102264986</v>
      </c>
      <c r="P37" s="56">
        <f t="shared" ca="1" si="25"/>
        <v>84.21150499560072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513397.55</v>
      </c>
      <c r="O41" s="78">
        <f t="shared" ref="O41:O43" ca="1" si="35">IF(L41&gt;0,N41*100/L41,0)</f>
        <v>83.465704763453104</v>
      </c>
      <c r="P41" s="78">
        <f t="shared" ref="P41:P43" ca="1" si="36">IF(M41&gt;0,N41*100/M41,0)</f>
        <v>83.465704763453104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513397.55</v>
      </c>
      <c r="O43" s="78">
        <f t="shared" ca="1" si="35"/>
        <v>83.465704763453104</v>
      </c>
      <c r="P43" s="78">
        <f t="shared" ca="1" si="36"/>
        <v>83.465704763453104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IFERROR(__xludf.DUMMYFUNCTION("IMPORTRANGE(""https://docs.google.com/spreadsheets/d/1Yj_ptqi66GCucihVvJfMjLAmec39IyEx_6qawtMGysU/edit?usp=sharing"",""สบก!R90"")"),465397.55)</f>
        <v>465397.55</v>
      </c>
      <c r="O45" s="92">
        <f ca="1">IF(L45&gt;0,N45*100/L45,0)</f>
        <v>82.066222888379471</v>
      </c>
      <c r="P45" s="92">
        <f ca="1">IF(M45&gt;0,N45*100/M45,0)</f>
        <v>82.066222888379471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250386</v>
      </c>
      <c r="N53" s="125">
        <f t="shared" ca="1" si="39"/>
        <v>227340.28</v>
      </c>
      <c r="O53" s="124">
        <f t="shared" ref="O53:O55" ca="1" si="40">IF(L53&gt;0,N53*100/L53,0)</f>
        <v>134.52087573964496</v>
      </c>
      <c r="P53" s="124">
        <f t="shared" ref="P53:P55" ca="1" si="41">IF(M53&gt;0,N53*100/M53,0)</f>
        <v>90.795923094741724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250386</v>
      </c>
      <c r="N55" s="125">
        <f t="shared" ca="1" si="43"/>
        <v>227340.28</v>
      </c>
      <c r="O55" s="124">
        <f t="shared" ca="1" si="40"/>
        <v>134.52087573964496</v>
      </c>
      <c r="P55" s="124">
        <f t="shared" ca="1" si="41"/>
        <v>90.795923094741724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IFERROR(__xludf.DUMMYFUNCTION("IMPORTRANGE(""https://docs.google.com/spreadsheets/d/1Yj_ptqi66GCucihVvJfMjLAmec39IyEx_6qawtMGysU/edit?usp=sharing"",""สบก!Z90"")"),250386)</f>
        <v>250386</v>
      </c>
      <c r="N57" s="91">
        <f ca="1">IFERROR(__xludf.DUMMYFUNCTION("IMPORTRANGE(""https://docs.google.com/spreadsheets/d/1Yj_ptqi66GCucihVvJfMjLAmec39IyEx_6qawtMGysU/edit?usp=sharing"",""สบก!AA90"")"),227340.28)</f>
        <v>227340.28</v>
      </c>
      <c r="O57" s="92">
        <f ca="1">IF(L57&gt;0,N57*100/L57,0)</f>
        <v>134.52087573964496</v>
      </c>
      <c r="P57" s="92">
        <f ca="1">IF(M57&gt;0,N57*100/M57,0)</f>
        <v>90.795923094741724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37300</v>
      </c>
      <c r="N140" s="156">
        <f t="shared" ca="1" si="64"/>
        <v>27480</v>
      </c>
      <c r="O140" s="155">
        <f t="shared" ref="O140:O142" ca="1" si="65">IF(L140&gt;0,N140*100/L140,0)</f>
        <v>93.788395904436854</v>
      </c>
      <c r="P140" s="155">
        <f t="shared" ref="P140:P142" ca="1" si="66">IF(M140&gt;0,N140*100/M140,0)</f>
        <v>73.672922252010721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37300</v>
      </c>
      <c r="N142" s="161">
        <f t="shared" ca="1" si="68"/>
        <v>27480</v>
      </c>
      <c r="O142" s="160">
        <f t="shared" ca="1" si="65"/>
        <v>93.788395904436854</v>
      </c>
      <c r="P142" s="160">
        <f t="shared" ca="1" si="66"/>
        <v>73.672922252010721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IFERROR(__xludf.DUMMYFUNCTION("IMPORTRANGE(""https://docs.google.com/spreadsheets/d/1Yj_ptqi66GCucihVvJfMjLAmec39IyEx_6qawtMGysU/edit?usp=sharing"",""สบก!BK90"")"),27480)</f>
        <v>27480</v>
      </c>
      <c r="O144" s="175">
        <f ca="1">IF(L144&gt;0,N144*100/L144,0)</f>
        <v>93.788395904436854</v>
      </c>
      <c r="P144" s="175">
        <f ca="1">IF(M144&gt;0,N144*100/M144,0)</f>
        <v>73.672922252010721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34825</v>
      </c>
      <c r="M220" s="156">
        <f t="shared" ca="1" si="72"/>
        <v>34825</v>
      </c>
      <c r="N220" s="156">
        <f t="shared" ca="1" si="72"/>
        <v>34825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34825</v>
      </c>
      <c r="M222" s="161">
        <f t="shared" ca="1" si="76"/>
        <v>34825</v>
      </c>
      <c r="N222" s="161">
        <f t="shared" ca="1" si="76"/>
        <v>34825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34825</v>
      </c>
      <c r="M224" s="173">
        <f ca="1">IFERROR(__xludf.DUMMYFUNCTION("IMPORTRANGE(""https://docs.google.com/spreadsheets/d/1Yj_ptqi66GCucihVvJfMjLAmec39IyEx_6qawtMGysU/edit?usp=sharing"",""สบก!BS90"")"),34825)</f>
        <v>34825</v>
      </c>
      <c r="N224" s="174">
        <f ca="1">IFERROR(__xludf.DUMMYFUNCTION("IMPORTRANGE(""https://docs.google.com/spreadsheets/d/1Yj_ptqi66GCucihVvJfMjLAmec39IyEx_6qawtMGysU/edit?usp=sharing"",""สบก!BT90"")"),34825)</f>
        <v>34825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IFERROR(__xludf.DUMMYFUNCTION("IMPORTRANGE(""https://docs.google.com/spreadsheets/d/1Yj_ptqi66GCucihVvJfMjLAmec39IyEx_6qawtMGysU/edit?usp=sharing"",""สบก!BP90"")"),34825)</f>
        <v>34825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IFERROR(__xludf.DUMMYFUNCTION("IMPORTRANGE(""https://docs.google.com/spreadsheets/d/1IYY_tgx_IHuhSq3AJ5eI5OnqOPBNLWSHKh2a30DoXe8/edit?usp=sharing"",""ยะลา!J228"")"),138)</f>
        <v>138</v>
      </c>
      <c r="K328" s="323">
        <f ca="1">IF(I328&gt;0,J328*100/I328,0)</f>
        <v>172.5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1063850</v>
      </c>
      <c r="N329" s="156">
        <f t="shared" ca="1" si="98"/>
        <v>882417.6</v>
      </c>
      <c r="O329" s="155">
        <f t="shared" ref="O329:O331" ca="1" si="99">IF(L329&gt;0,N329*100/L329,0)</f>
        <v>86.102122261794406</v>
      </c>
      <c r="P329" s="155">
        <f t="shared" ref="P329:P331" ca="1" si="100">IF(M329&gt;0,N329*100/M329,0)</f>
        <v>82.945678432109787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1063850</v>
      </c>
      <c r="N331" s="161">
        <f t="shared" ca="1" si="102"/>
        <v>882417.6</v>
      </c>
      <c r="O331" s="160">
        <f t="shared" ca="1" si="99"/>
        <v>86.102122261794406</v>
      </c>
      <c r="P331" s="160">
        <f t="shared" ca="1" si="100"/>
        <v>82.945678432109787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IFERROR(__xludf.DUMMYFUNCTION("IMPORTRANGE(""https://docs.google.com/spreadsheets/d/1Yj_ptqi66GCucihVvJfMjLAmec39IyEx_6qawtMGysU/edit?usp=sharing"",""สบก!DM90"")"),735417.6)</f>
        <v>735417.6</v>
      </c>
      <c r="O333" s="175">
        <f ca="1">IF(L333&gt;0,N333*100/L333,0)</f>
        <v>83.774859030586086</v>
      </c>
      <c r="P333" s="175">
        <f ca="1">IF(M333&gt;0,N333*100/M333,0)</f>
        <v>80.211332278998739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IFERROR(__xludf.DUMMYFUNCTION("IMPORTRANGE(""https://docs.google.com/spreadsheets/d/1IYY_tgx_IHuhSq3AJ5eI5OnqOPBNLWSHKh2a30DoXe8/edit?usp=sharing"",""ยะลา!J234"")"),158)</f>
        <v>158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IFERROR(__xludf.DUMMYFUNCTION("IMPORTRANGE(""https://docs.google.com/spreadsheets/d/1IYY_tgx_IHuhSq3AJ5eI5OnqOPBNLWSHKh2a30DoXe8/edit?usp=sharing"",""ยะลา!J235"")"),957.76)</f>
        <v>957.76</v>
      </c>
      <c r="K340" s="348">
        <f t="shared" ca="1" si="103"/>
        <v>108.83636363636364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IFERROR(__xludf.DUMMYFUNCTION("IMPORTRANGE(""https://docs.google.com/spreadsheets/d/1IYY_tgx_IHuhSq3AJ5eI5OnqOPBNLWSHKh2a30DoXe8/edit?usp=sharing"",""ยะลา!J236"")"),184)</f>
        <v>184</v>
      </c>
      <c r="K341" s="348">
        <f t="shared" ca="1" si="103"/>
        <v>230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IFERROR(__xludf.DUMMYFUNCTION("IMPORTRANGE(""https://docs.google.com/spreadsheets/d/1IYY_tgx_IHuhSq3AJ5eI5OnqOPBNLWSHKh2a30DoXe8/edit?usp=sharing"",""ยะลา!J237"")"),1197.82)</f>
        <v>1197.82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IFERROR(__xludf.DUMMYFUNCTION("IMPORTRANGE(""https://docs.google.com/spreadsheets/d/1IYY_tgx_IHuhSq3AJ5eI5OnqOPBNLWSHKh2a30DoXe8/edit?usp=sharing"",""ยะลา!J240"")"),138)</f>
        <v>138</v>
      </c>
      <c r="K345" s="348">
        <f t="shared" ca="1" si="103"/>
        <v>172.5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IFERROR(__xludf.DUMMYFUNCTION("IMPORTRANGE(""https://docs.google.com/spreadsheets/d/1IYY_tgx_IHuhSq3AJ5eI5OnqOPBNLWSHKh2a30DoXe8/edit?usp=sharing"",""ยะลา!J241"")"),845.4)</f>
        <v>845.4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IFERROR(__xludf.DUMMYFUNCTION("IMPORTRANGE(""https://docs.google.com/spreadsheets/d/1IYY_tgx_IHuhSq3AJ5eI5OnqOPBNLWSHKh2a30DoXe8/edit?usp=sharing"",""ยะลา!M242"")"),528087.95)</f>
        <v>528087.94999999995</v>
      </c>
      <c r="O347" s="364">
        <f ca="1">+IF(L347&gt;0,N347*100/L347,0)</f>
        <v>86.477237184914188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IFERROR(__xludf.DUMMYFUNCTION("IMPORTRANGE(""https://docs.google.com/spreadsheets/d/1IYY_tgx_IHuhSq3AJ5eI5OnqOPBNLWSHKh2a30DoXe8/edit?usp=sharing"",""ยะลา!M275"")"),167610)</f>
        <v>167610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IFERROR(__xludf.DUMMYFUNCTION("IMPORTRANGE(""https://docs.google.com/spreadsheets/d/1IYY_tgx_IHuhSq3AJ5eI5OnqOPBNLWSHKh2a30DoXe8/edit?usp=sharing"",""ยะลา!M278"")"),167610)</f>
        <v>167610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IFERROR(__xludf.DUMMYFUNCTION("IMPORTRANGE(""https://docs.google.com/spreadsheets/d/1IYY_tgx_IHuhSq3AJ5eI5OnqOPBNLWSHKh2a30DoXe8/edit?usp=sharing"",""ยะลา!M280"")"),167610)</f>
        <v>167610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IFERROR(__xludf.DUMMYFUNCTION("IMPORTRANGE(""https://docs.google.com/spreadsheets/d/1IYY_tgx_IHuhSq3AJ5eI5OnqOPBNLWSHKh2a30DoXe8/edit?usp=sharing"",""ยะลา!M281"")"),50100)</f>
        <v>50100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IFERROR(__xludf.DUMMYFUNCTION("IMPORTRANGE(""https://docs.google.com/spreadsheets/d/1IYY_tgx_IHuhSq3AJ5eI5OnqOPBNLWSHKh2a30DoXe8/edit?usp=sharing"",""ยะลา!M282"")"),93750)</f>
        <v>93750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IFERROR(__xludf.DUMMYFUNCTION("IMPORTRANGE(""https://docs.google.com/spreadsheets/d/1IYY_tgx_IHuhSq3AJ5eI5OnqOPBNLWSHKh2a30DoXe8/edit?usp=sharing"",""ยะลา!M296"")"),121930)</f>
        <v>121930</v>
      </c>
      <c r="O401" s="379">
        <f ca="1">+IF(L401&gt;0,N401*100/L401,0)</f>
        <v>92.574595702680128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IFERROR(__xludf.DUMMYFUNCTION("IMPORTRANGE(""https://docs.google.com/spreadsheets/d/1IYY_tgx_IHuhSq3AJ5eI5OnqOPBNLWSHKh2a30DoXe8/edit?usp=sharing"",""ยะลา!M299"")"),121930)</f>
        <v>121930</v>
      </c>
      <c r="O404" s="175">
        <f t="shared" ca="1" si="112"/>
        <v>92.574595702680128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IFERROR(__xludf.DUMMYFUNCTION("IMPORTRANGE(""https://docs.google.com/spreadsheets/d/1IYY_tgx_IHuhSq3AJ5eI5OnqOPBNLWSHKh2a30DoXe8/edit?usp=sharing"",""ยะลา!M301"")"),121930)</f>
        <v>121930</v>
      </c>
      <c r="O406" s="175">
        <f t="shared" ca="1" si="112"/>
        <v>92.574595702680128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IFERROR(__xludf.DUMMYFUNCTION("IMPORTRANGE(""https://docs.google.com/spreadsheets/d/1IYY_tgx_IHuhSq3AJ5eI5OnqOPBNLWSHKh2a30DoXe8/edit?usp=sharing"",""ยะลา!M305"")"),17580)</f>
        <v>17580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IFERROR(__xludf.DUMMYFUNCTION("IMPORTRANGE(""https://docs.google.com/spreadsheets/d/1IYY_tgx_IHuhSq3AJ5eI5OnqOPBNLWSHKh2a30DoXe8/edit?usp=sharing"",""ยะลา!M350"")"),55542)</f>
        <v>55542</v>
      </c>
      <c r="O455" s="379">
        <f t="shared" ref="O455:O459" ca="1" si="116">+IF(L455&gt;0,N455*100/L455,0)</f>
        <v>71.320158711814784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IFERROR(__xludf.DUMMYFUNCTION("IMPORTRANGE(""https://docs.google.com/spreadsheets/d/1IYY_tgx_IHuhSq3AJ5eI5OnqOPBNLWSHKh2a30DoXe8/edit?usp=sharing"",""ยะลา!M352"")"),55542)</f>
        <v>55542</v>
      </c>
      <c r="O457" s="175">
        <f t="shared" ca="1" si="116"/>
        <v>71.320158711814784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IFERROR(__xludf.DUMMYFUNCTION("IMPORTRANGE(""https://docs.google.com/spreadsheets/d/1IYY_tgx_IHuhSq3AJ5eI5OnqOPBNLWSHKh2a30DoXe8/edit?usp=sharing"",""ยะลา!M354"")"),55542)</f>
        <v>55542</v>
      </c>
      <c r="O459" s="175">
        <f t="shared" ca="1" si="116"/>
        <v>71.320158711814784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IFERROR(__xludf.DUMMYFUNCTION("IMPORTRANGE(""https://docs.google.com/spreadsheets/d/1IYY_tgx_IHuhSq3AJ5eI5OnqOPBNLWSHKh2a30DoXe8/edit?usp=sharing"",""ยะลา!M358"")"),55542)</f>
        <v>55542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IFERROR(__xludf.DUMMYFUNCTION("IMPORTRANGE(""https://docs.google.com/spreadsheets/d/1IYY_tgx_IHuhSq3AJ5eI5OnqOPBNLWSHKh2a30DoXe8/edit?usp=sharing"",""ยะลา!J459"")"),349)</f>
        <v>349</v>
      </c>
      <c r="K564" s="378">
        <f ca="1">IF(I564&gt;0,J564*100/I564,0)</f>
        <v>232.66666666666666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IFERROR(__xludf.DUMMYFUNCTION("IMPORTRANGE(""https://docs.google.com/spreadsheets/d/1IYY_tgx_IHuhSq3AJ5eI5OnqOPBNLWSHKh2a30DoXe8/edit?usp=sharing"",""ยะลา!M459"")"),88855.95)</f>
        <v>88855.95</v>
      </c>
      <c r="O564" s="379">
        <f t="shared" ref="O564:O568" ca="1" si="122">+IF(L564&gt;0,N564*100/L564,0)</f>
        <v>71.8434265847348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IFERROR(__xludf.DUMMYFUNCTION("IMPORTRANGE(""https://docs.google.com/spreadsheets/d/1IYY_tgx_IHuhSq3AJ5eI5OnqOPBNLWSHKh2a30DoXe8/edit?usp=sharing"",""ยะลา!M461"")"),88855.95)</f>
        <v>88855.95</v>
      </c>
      <c r="O566" s="175">
        <f t="shared" ca="1" si="122"/>
        <v>71.8434265847348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IFERROR(__xludf.DUMMYFUNCTION("IMPORTRANGE(""https://docs.google.com/spreadsheets/d/1IYY_tgx_IHuhSq3AJ5eI5OnqOPBNLWSHKh2a30DoXe8/edit?usp=sharing"",""ยะลา!M463"")"),88855.95)</f>
        <v>88855.95</v>
      </c>
      <c r="O568" s="175">
        <f t="shared" ca="1" si="122"/>
        <v>71.8434265847348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IFERROR(__xludf.DUMMYFUNCTION("IMPORTRANGE(""https://docs.google.com/spreadsheets/d/1IYY_tgx_IHuhSq3AJ5eI5OnqOPBNLWSHKh2a30DoXe8/edit?usp=sharing"",""ยะลา!M467"")"),24680)</f>
        <v>24680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IFERROR(__xludf.DUMMYFUNCTION("IMPORTRANGE(""https://docs.google.com/spreadsheets/d/1IYY_tgx_IHuhSq3AJ5eI5OnqOPBNLWSHKh2a30DoXe8/edit?usp=sharing"",""ยะลา!J468"")"),349)</f>
        <v>349</v>
      </c>
      <c r="K573" s="208">
        <f ca="1">IF(I573&gt;0,J573*100/I573,0)</f>
        <v>232.66666666666666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IFERROR(__xludf.DUMMYFUNCTION("IMPORTRANGE(""https://docs.google.com/spreadsheets/d/1IYY_tgx_IHuhSq3AJ5eI5OnqOPBNLWSHKh2a30DoXe8/edit?usp=sharing"",""ยะลา!J471"")"),124)</f>
        <v>124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IFERROR(__xludf.DUMMYFUNCTION("IMPORTRANGE(""https://docs.google.com/spreadsheets/d/1IYY_tgx_IHuhSq3AJ5eI5OnqOPBNLWSHKh2a30DoXe8/edit?usp=sharing"",""ยะลา!J472"")"),225)</f>
        <v>225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IFERROR(__xludf.DUMMYFUNCTION("IMPORTRANGE(""https://docs.google.com/spreadsheets/d/1IYY_tgx_IHuhSq3AJ5eI5OnqOPBNLWSHKh2a30DoXe8/edit?usp=sharing"",""ยะลา!J507"")"),29)</f>
        <v>29</v>
      </c>
      <c r="K612" s="167">
        <f t="shared" ca="1" si="127"/>
        <v>58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IFERROR(__xludf.DUMMYFUNCTION("IMPORTRANGE(""https://docs.google.com/spreadsheets/d/1IYY_tgx_IHuhSq3AJ5eI5OnqOPBNLWSHKh2a30DoXe8/edit?usp=sharing"",""ยะลา!J508"")"),29)</f>
        <v>29</v>
      </c>
      <c r="K613" s="167">
        <f t="shared" ca="1" si="127"/>
        <v>58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IFERROR(__xludf.DUMMYFUNCTION("IMPORTRANGE(""https://docs.google.com/spreadsheets/d/1IYY_tgx_IHuhSq3AJ5eI5OnqOPBNLWSHKh2a30DoXe8/edit?usp=sharing"",""ยะลา!J523"")"),365171.72)</f>
        <v>365171.72</v>
      </c>
      <c r="K628" s="348">
        <f t="shared" ref="K628:K635" ca="1" si="129">IF(I628&gt;0,J628*100/I628,0)</f>
        <v>61.002827162098761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IFERROR(__xludf.DUMMYFUNCTION("IMPORTRANGE(""https://docs.google.com/spreadsheets/d/1IYY_tgx_IHuhSq3AJ5eI5OnqOPBNLWSHKh2a30DoXe8/edit?usp=sharing"",""ยะลา!J524"")"),35)</f>
        <v>35</v>
      </c>
      <c r="K629" s="348">
        <f t="shared" ca="1" si="129"/>
        <v>67.307692307692307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IFERROR(__xludf.DUMMYFUNCTION("IMPORTRANGE(""https://docs.google.com/spreadsheets/d/1IYY_tgx_IHuhSq3AJ5eI5OnqOPBNLWSHKh2a30DoXe8/edit?usp=sharing"",""ยะลา!J525"")"),58712.1)</f>
        <v>58712.1</v>
      </c>
      <c r="K630" s="348">
        <f t="shared" ca="1" si="129"/>
        <v>332.57674028673875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IFERROR(__xludf.DUMMYFUNCTION("IMPORTRANGE(""https://docs.google.com/spreadsheets/d/1IYY_tgx_IHuhSq3AJ5eI5OnqOPBNLWSHKh2a30DoXe8/edit?usp=sharing"",""ยะลา!J526"")"),6)</f>
        <v>6</v>
      </c>
      <c r="K631" s="348">
        <f t="shared" ca="1" si="129"/>
        <v>600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IFERROR(__xludf.DUMMYFUNCTION("IMPORTRANGE(""https://docs.google.com/spreadsheets/d/1IYY_tgx_IHuhSq3AJ5eI5OnqOPBNLWSHKh2a30DoXe8/edit?usp=sharing"",""ยะลา!J527"")"),28363.43)</f>
        <v>28363.43</v>
      </c>
      <c r="K632" s="348">
        <f t="shared" ca="1" si="129"/>
        <v>54.187969394759577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IFERROR(__xludf.DUMMYFUNCTION("IMPORTRANGE(""https://docs.google.com/spreadsheets/d/1IYY_tgx_IHuhSq3AJ5eI5OnqOPBNLWSHKh2a30DoXe8/edit?usp=sharing"",""ยะลา!J528"")"),66)</f>
        <v>66</v>
      </c>
      <c r="K633" s="348">
        <f t="shared" ca="1" si="129"/>
        <v>44.29530201342282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IFERROR(__xludf.DUMMYFUNCTION("IMPORTRANGE(""https://docs.google.com/spreadsheets/d/1IYY_tgx_IHuhSq3AJ5eI5OnqOPBNLWSHKh2a30DoXe8/edit?usp=sharing"",""ยะลา!I530"")"),17)</f>
        <v>17</v>
      </c>
      <c r="J635" s="518">
        <f ca="1">IFERROR(__xludf.DUMMYFUNCTION("IMPORTRANGE(""https://docs.google.com/spreadsheets/d/1IYY_tgx_IHuhSq3AJ5eI5OnqOPBNLWSHKh2a30DoXe8/edit?usp=sharing"",""ยะลา!J530"")"),17)</f>
        <v>17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2.71093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4285872</v>
      </c>
      <c r="M8" s="23">
        <f t="shared" ca="1" si="0"/>
        <v>2833725</v>
      </c>
      <c r="N8" s="23">
        <f t="shared" ca="1" si="0"/>
        <v>3483219.15</v>
      </c>
      <c r="O8" s="22">
        <f t="shared" ref="O8:O16" ca="1" si="1">IF(L8&gt;0,N8*100/L8,0)</f>
        <v>81.272122685885165</v>
      </c>
      <c r="P8" s="22">
        <f t="shared" ref="P8:P16" ca="1" si="2">IF(M8&gt;0,N8*100/M8,0)</f>
        <v>122.9201545668687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4285872</v>
      </c>
      <c r="M10" s="30">
        <f t="shared" ca="1" si="4"/>
        <v>2833725</v>
      </c>
      <c r="N10" s="30">
        <f t="shared" ca="1" si="4"/>
        <v>3483219.15</v>
      </c>
      <c r="O10" s="29">
        <f t="shared" ca="1" si="1"/>
        <v>81.272122685885165</v>
      </c>
      <c r="P10" s="29">
        <f t="shared" ca="1" si="2"/>
        <v>122.9201545668687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3570472</v>
      </c>
      <c r="M12" s="38">
        <f t="shared" ca="1" si="6"/>
        <v>2118325</v>
      </c>
      <c r="N12" s="38">
        <f t="shared" ca="1" si="6"/>
        <v>2769819.15</v>
      </c>
      <c r="O12" s="38">
        <f t="shared" ca="1" si="1"/>
        <v>77.575714079258987</v>
      </c>
      <c r="P12" s="38">
        <f t="shared" ca="1" si="2"/>
        <v>130.75515560643433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2005472</v>
      </c>
      <c r="M14" s="38">
        <f t="shared" si="8"/>
        <v>0</v>
      </c>
      <c r="N14" s="38">
        <f t="shared" ca="1" si="8"/>
        <v>988014</v>
      </c>
      <c r="O14" s="41">
        <f t="shared" ca="1" si="1"/>
        <v>49.265908474414005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715400</v>
      </c>
      <c r="M16" s="38">
        <f t="shared" ca="1" si="10"/>
        <v>715400</v>
      </c>
      <c r="N16" s="38">
        <f t="shared" ca="1" si="10"/>
        <v>713400</v>
      </c>
      <c r="O16" s="50">
        <f t="shared" ca="1" si="1"/>
        <v>99.720436119653343</v>
      </c>
      <c r="P16" s="50">
        <f t="shared" ca="1" si="2"/>
        <v>99.720436119653343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2717745</v>
      </c>
      <c r="M18" s="23">
        <f t="shared" ca="1" si="11"/>
        <v>2833725</v>
      </c>
      <c r="N18" s="23">
        <f t="shared" ca="1" si="11"/>
        <v>2495205.15</v>
      </c>
      <c r="O18" s="22">
        <f t="shared" ref="O18:O20" ca="1" si="12">IF(L18&gt;0,N18*100/L18,0)</f>
        <v>91.811599322232212</v>
      </c>
      <c r="P18" s="22">
        <f t="shared" ref="P18:P26" ca="1" si="13">IF(M18&gt;0,N18*100/M18,0)</f>
        <v>88.053891961993486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2717745</v>
      </c>
      <c r="M20" s="30">
        <f t="shared" ca="1" si="15"/>
        <v>2833725</v>
      </c>
      <c r="N20" s="30">
        <f t="shared" ca="1" si="15"/>
        <v>2495205.15</v>
      </c>
      <c r="O20" s="29">
        <f t="shared" ca="1" si="12"/>
        <v>91.811599322232212</v>
      </c>
      <c r="P20" s="29">
        <f t="shared" ca="1" si="13"/>
        <v>88.053891961993486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2118325</v>
      </c>
      <c r="N22" s="41">
        <f t="shared" ca="1" si="18"/>
        <v>1781805.15</v>
      </c>
      <c r="O22" s="41">
        <f t="shared" ca="1" si="17"/>
        <v>88.985921507032998</v>
      </c>
      <c r="P22" s="41">
        <f t="shared" ca="1" si="13"/>
        <v>84.113870628916715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715400</v>
      </c>
      <c r="M26" s="50">
        <f t="shared" ca="1" si="22"/>
        <v>715400</v>
      </c>
      <c r="N26" s="50">
        <f t="shared" ca="1" si="22"/>
        <v>713400</v>
      </c>
      <c r="O26" s="50">
        <f t="shared" ca="1" si="17"/>
        <v>99.720436119653343</v>
      </c>
      <c r="P26" s="50">
        <f t="shared" ca="1" si="13"/>
        <v>99.720436119653343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1568127</v>
      </c>
      <c r="M28" s="23">
        <f t="shared" si="23"/>
        <v>0</v>
      </c>
      <c r="N28" s="23">
        <f t="shared" ca="1" si="23"/>
        <v>988014</v>
      </c>
      <c r="O28" s="22">
        <f t="shared" ref="O28:O30" ca="1" si="24">IF(L28&gt;0,N28*100/L28,0)</f>
        <v>63.005993774738911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1568127</v>
      </c>
      <c r="M30" s="30">
        <f t="shared" si="27"/>
        <v>0</v>
      </c>
      <c r="N30" s="30">
        <f t="shared" ca="1" si="27"/>
        <v>988014</v>
      </c>
      <c r="O30" s="29">
        <f t="shared" ca="1" si="24"/>
        <v>63.005993774738911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1568127</v>
      </c>
      <c r="M32" s="41">
        <f t="shared" si="30"/>
        <v>0</v>
      </c>
      <c r="N32" s="41">
        <f t="shared" ca="1" si="30"/>
        <v>988014</v>
      </c>
      <c r="O32" s="41">
        <f t="shared" ca="1" si="29"/>
        <v>63.005993774738911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1568127</v>
      </c>
      <c r="M34" s="41">
        <f t="shared" si="32"/>
        <v>0</v>
      </c>
      <c r="N34" s="41">
        <f t="shared" ca="1" si="32"/>
        <v>988014</v>
      </c>
      <c r="O34" s="41">
        <f t="shared" ca="1" si="29"/>
        <v>63.005993774738911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2717745</v>
      </c>
      <c r="M37" s="55">
        <f t="shared" ca="1" si="33"/>
        <v>2833725</v>
      </c>
      <c r="N37" s="55">
        <f t="shared" ca="1" si="33"/>
        <v>2495205.1500000004</v>
      </c>
      <c r="O37" s="56">
        <f t="shared" ca="1" si="29"/>
        <v>91.811599322232226</v>
      </c>
      <c r="P37" s="56">
        <f t="shared" ca="1" si="25"/>
        <v>88.0538919619935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1261000</v>
      </c>
      <c r="M41" s="79">
        <f t="shared" ca="1" si="34"/>
        <v>1261000</v>
      </c>
      <c r="N41" s="79">
        <f t="shared" ca="1" si="34"/>
        <v>1241056.1400000001</v>
      </c>
      <c r="O41" s="78">
        <f t="shared" ref="O41:O43" ca="1" si="35">IF(L41&gt;0,N41*100/L41,0)</f>
        <v>98.418409199048384</v>
      </c>
      <c r="P41" s="78">
        <f t="shared" ref="P41:P43" ca="1" si="36">IF(M41&gt;0,N41*100/M41,0)</f>
        <v>98.418409199048384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1261000</v>
      </c>
      <c r="M43" s="79">
        <f t="shared" ca="1" si="38"/>
        <v>1261000</v>
      </c>
      <c r="N43" s="79">
        <f t="shared" ca="1" si="38"/>
        <v>1241056.1400000001</v>
      </c>
      <c r="O43" s="78">
        <f t="shared" ca="1" si="35"/>
        <v>98.418409199048384</v>
      </c>
      <c r="P43" s="78">
        <f t="shared" ca="1" si="36"/>
        <v>98.418409199048384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IFERROR(__xludf.DUMMYFUNCTION("IMPORTRANGE(""https://docs.google.com/spreadsheets/d/1Yj_ptqi66GCucihVvJfMjLAmec39IyEx_6qawtMGysU/edit?usp=sharing"",""สบก!Q91"")"),638000)</f>
        <v>638000</v>
      </c>
      <c r="N45" s="91">
        <f ca="1">IFERROR(__xludf.DUMMYFUNCTION("IMPORTRANGE(""https://docs.google.com/spreadsheets/d/1Yj_ptqi66GCucihVvJfMjLAmec39IyEx_6qawtMGysU/edit?usp=sharing"",""สบก!R91"")"),620056.14)</f>
        <v>620056.14</v>
      </c>
      <c r="O45" s="92">
        <f ca="1">IF(L45&gt;0,N45*100/L45,0)</f>
        <v>97.187482758620689</v>
      </c>
      <c r="P45" s="92">
        <f ca="1">IF(M45&gt;0,N45*100/M45,0)</f>
        <v>97.187482758620689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IFERROR(__xludf.DUMMYFUNCTION("IMPORTRANGE(""https://docs.google.com/spreadsheets/d/1Yj_ptqi66GCucihVvJfMjLAmec39IyEx_6qawtMGysU/edit?usp=sharing"",""สบก!O91"")"),623000)</f>
        <v>623000</v>
      </c>
      <c r="M49" s="101">
        <f ca="1">L49</f>
        <v>623000</v>
      </c>
      <c r="N49" s="91">
        <f ca="1">IFERROR(__xludf.DUMMYFUNCTION("IMPORTRANGE(""https://docs.google.com/spreadsheets/d/1Yj_ptqi66GCucihVvJfMjLAmec39IyEx_6qawtMGysU/edit?usp=sharing"",""สบก!S91"")"),621000)</f>
        <v>621000</v>
      </c>
      <c r="O49" s="101">
        <f ca="1">IF(L49&gt;0,N49*100/L49,0)</f>
        <v>99.678972712680576</v>
      </c>
      <c r="P49" s="101">
        <f ca="1">IF(M49&gt;0,N49*100/M49,0)</f>
        <v>99.678972712680576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217580</v>
      </c>
      <c r="N53" s="125">
        <f t="shared" ca="1" si="39"/>
        <v>190282</v>
      </c>
      <c r="O53" s="124">
        <f t="shared" ref="O53:O55" ca="1" si="40">IF(L53&gt;0,N53*100/L53,0)</f>
        <v>126.85466666666666</v>
      </c>
      <c r="P53" s="124">
        <f t="shared" ref="P53:P55" ca="1" si="41">IF(M53&gt;0,N53*100/M53,0)</f>
        <v>87.453810092839419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217580</v>
      </c>
      <c r="N55" s="125">
        <f t="shared" ca="1" si="43"/>
        <v>190282</v>
      </c>
      <c r="O55" s="124">
        <f t="shared" ca="1" si="40"/>
        <v>126.85466666666666</v>
      </c>
      <c r="P55" s="124">
        <f t="shared" ca="1" si="41"/>
        <v>87.453810092839419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IFERROR(__xludf.DUMMYFUNCTION("IMPORTRANGE(""https://docs.google.com/spreadsheets/d/1Yj_ptqi66GCucihVvJfMjLAmec39IyEx_6qawtMGysU/edit?usp=sharing"",""สบก!Z91"")"),217580)</f>
        <v>217580</v>
      </c>
      <c r="N57" s="91">
        <f ca="1">IFERROR(__xludf.DUMMYFUNCTION("IMPORTRANGE(""https://docs.google.com/spreadsheets/d/1Yj_ptqi66GCucihVvJfMjLAmec39IyEx_6qawtMGysU/edit?usp=sharing"",""สบก!AA91"")"),190282)</f>
        <v>190282</v>
      </c>
      <c r="O57" s="92">
        <f ca="1">IF(L57&gt;0,N57*100/L57,0)</f>
        <v>126.85466666666666</v>
      </c>
      <c r="P57" s="92">
        <f ca="1">IF(M57&gt;0,N57*100/M57,0)</f>
        <v>87.453810092839419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219500</v>
      </c>
      <c r="N94" s="156">
        <f t="shared" ca="1" si="52"/>
        <v>183775</v>
      </c>
      <c r="O94" s="155">
        <f t="shared" ref="O94:O96" ca="1" si="53">IF(L94&gt;0,N94*100/L94,0)</f>
        <v>85.675990675990676</v>
      </c>
      <c r="P94" s="155">
        <f t="shared" ref="P94:P96" ca="1" si="54">IF(M94&gt;0,N94*100/M94,0)</f>
        <v>83.724373576309802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219500</v>
      </c>
      <c r="N96" s="161">
        <f t="shared" ca="1" si="56"/>
        <v>183775</v>
      </c>
      <c r="O96" s="160">
        <f t="shared" ca="1" si="53"/>
        <v>85.675990675990676</v>
      </c>
      <c r="P96" s="160">
        <f t="shared" ca="1" si="54"/>
        <v>83.724373576309802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IFERROR(__xludf.DUMMYFUNCTION("IMPORTRANGE(""https://docs.google.com/spreadsheets/d/1Yj_ptqi66GCucihVvJfMjLAmec39IyEx_6qawtMGysU/edit?usp=sharing"",""สบก!AR91"")"),127100)</f>
        <v>127100</v>
      </c>
      <c r="N98" s="174">
        <f ca="1">IFERROR(__xludf.DUMMYFUNCTION("IMPORTRANGE(""https://docs.google.com/spreadsheets/d/1Yj_ptqi66GCucihVvJfMjLAmec39IyEx_6qawtMGysU/edit?usp=sharing"",""สบก!AS91"")"),91375)</f>
        <v>91375</v>
      </c>
      <c r="O98" s="175">
        <f ca="1">IF(L98&gt;0,N98*100/L98,0)</f>
        <v>74.836199836199839</v>
      </c>
      <c r="P98" s="175">
        <f ca="1">IF(M98&gt;0,N98*100/M98,0)</f>
        <v>71.892210857592445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51600</v>
      </c>
      <c r="N140" s="156">
        <f t="shared" ca="1" si="64"/>
        <v>41270</v>
      </c>
      <c r="O140" s="155">
        <f t="shared" ref="O140:O142" ca="1" si="65">IF(L140&gt;0,N140*100/L140,0)</f>
        <v>94.655963302752298</v>
      </c>
      <c r="P140" s="155">
        <f t="shared" ref="P140:P142" ca="1" si="66">IF(M140&gt;0,N140*100/M140,0)</f>
        <v>79.980620155038764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51600</v>
      </c>
      <c r="N142" s="161">
        <f t="shared" ca="1" si="68"/>
        <v>41270</v>
      </c>
      <c r="O142" s="160">
        <f t="shared" ca="1" si="65"/>
        <v>94.655963302752298</v>
      </c>
      <c r="P142" s="160">
        <f t="shared" ca="1" si="66"/>
        <v>79.980620155038764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IFERROR(__xludf.DUMMYFUNCTION("IMPORTRANGE(""https://docs.google.com/spreadsheets/d/1Yj_ptqi66GCucihVvJfMjLAmec39IyEx_6qawtMGysU/edit?usp=sharing"",""สบก!BJ91"")"),51600)</f>
        <v>51600</v>
      </c>
      <c r="N144" s="174">
        <f ca="1">IFERROR(__xludf.DUMMYFUNCTION("IMPORTRANGE(""https://docs.google.com/spreadsheets/d/1Yj_ptqi66GCucihVvJfMjLAmec39IyEx_6qawtMGysU/edit?usp=sharing"",""สบก!BK91"")"),41270)</f>
        <v>41270</v>
      </c>
      <c r="O144" s="175">
        <f ca="1">IF(L144&gt;0,N144*100/L144,0)</f>
        <v>94.655963302752298</v>
      </c>
      <c r="P144" s="175">
        <f ca="1">IF(M144&gt;0,N144*100/M144,0)</f>
        <v>79.980620155038764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IFERROR(__xludf.DUMMYFUNCTION("IMPORTRANGE(""https://docs.google.com/spreadsheets/d/1IYY_tgx_IHuhSq3AJ5eI5OnqOPBNLWSHKh2a30DoXe8/edit?usp=sharing"",""ระนอง!J228"")"),77)</f>
        <v>77</v>
      </c>
      <c r="K328" s="323">
        <f ca="1">IF(I328&gt;0,J328*100/I328,0)</f>
        <v>102.66666666666667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1064750</v>
      </c>
      <c r="N329" s="156">
        <f t="shared" ca="1" si="98"/>
        <v>819527.01</v>
      </c>
      <c r="O329" s="155">
        <f t="shared" ref="O329:O331" ca="1" si="99">IF(L329&gt;0,N329*100/L329,0)</f>
        <v>79.615972215475779</v>
      </c>
      <c r="P329" s="155">
        <f t="shared" ref="P329:P331" ca="1" si="100">IF(M329&gt;0,N329*100/M329,0)</f>
        <v>76.968960788917585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1064750</v>
      </c>
      <c r="N331" s="161">
        <f t="shared" ca="1" si="102"/>
        <v>819527.01</v>
      </c>
      <c r="O331" s="160">
        <f t="shared" ca="1" si="99"/>
        <v>79.615972215475779</v>
      </c>
      <c r="P331" s="160">
        <f t="shared" ca="1" si="100"/>
        <v>76.968960788917585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IFERROR(__xludf.DUMMYFUNCTION("IMPORTRANGE(""https://docs.google.com/spreadsheets/d/1Yj_ptqi66GCucihVvJfMjLAmec39IyEx_6qawtMGysU/edit?usp=sharing"",""สบก!DL91"")"),1064750)</f>
        <v>1064750</v>
      </c>
      <c r="N333" s="174">
        <f ca="1">IFERROR(__xludf.DUMMYFUNCTION("IMPORTRANGE(""https://docs.google.com/spreadsheets/d/1Yj_ptqi66GCucihVvJfMjLAmec39IyEx_6qawtMGysU/edit?usp=sharing"",""สบก!DM91"")"),819527.01)</f>
        <v>819527.01</v>
      </c>
      <c r="O333" s="175">
        <f ca="1">IF(L333&gt;0,N333*100/L333,0)</f>
        <v>79.615972215475779</v>
      </c>
      <c r="P333" s="175">
        <f ca="1">IF(M333&gt;0,N333*100/M333,0)</f>
        <v>76.968960788917585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IFERROR(__xludf.DUMMYFUNCTION("IMPORTRANGE(""https://docs.google.com/spreadsheets/d/1IYY_tgx_IHuhSq3AJ5eI5OnqOPBNLWSHKh2a30DoXe8/edit?usp=sharing"",""ระนอง!J234"")"),91)</f>
        <v>91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IFERROR(__xludf.DUMMYFUNCTION("IMPORTRANGE(""https://docs.google.com/spreadsheets/d/1IYY_tgx_IHuhSq3AJ5eI5OnqOPBNLWSHKh2a30DoXe8/edit?usp=sharing"",""ระนอง!J235"")"),684.06)</f>
        <v>684.06</v>
      </c>
      <c r="K340" s="348">
        <f t="shared" ca="1" si="103"/>
        <v>126.67777777777778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IFERROR(__xludf.DUMMYFUNCTION("IMPORTRANGE(""https://docs.google.com/spreadsheets/d/1IYY_tgx_IHuhSq3AJ5eI5OnqOPBNLWSHKh2a30DoXe8/edit?usp=sharing"",""ระนอง!J236"")"),107)</f>
        <v>107</v>
      </c>
      <c r="K341" s="348">
        <f t="shared" ca="1" si="103"/>
        <v>142.66666666666666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IFERROR(__xludf.DUMMYFUNCTION("IMPORTRANGE(""https://docs.google.com/spreadsheets/d/1IYY_tgx_IHuhSq3AJ5eI5OnqOPBNLWSHKh2a30DoXe8/edit?usp=sharing"",""ระนอง!J237"")"),1123.4)</f>
        <v>1123.4000000000001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IFERROR(__xludf.DUMMYFUNCTION("IMPORTRANGE(""https://docs.google.com/spreadsheets/d/1IYY_tgx_IHuhSq3AJ5eI5OnqOPBNLWSHKh2a30DoXe8/edit?usp=sharing"",""ระนอง!J240"")"),77)</f>
        <v>77</v>
      </c>
      <c r="K345" s="348">
        <f t="shared" ca="1" si="103"/>
        <v>102.66666666666667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IFERROR(__xludf.DUMMYFUNCTION("IMPORTRANGE(""https://docs.google.com/spreadsheets/d/1IYY_tgx_IHuhSq3AJ5eI5OnqOPBNLWSHKh2a30DoXe8/edit?usp=sharing"",""ระนอง!J241"")"),744.8)</f>
        <v>744.8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IFERROR(__xludf.DUMMYFUNCTION("IMPORTRANGE(""https://docs.google.com/spreadsheets/d/1IYY_tgx_IHuhSq3AJ5eI5OnqOPBNLWSHKh2a30DoXe8/edit?usp=sharing"",""ระนอง!L242"")"),1568127)</f>
        <v>1568127</v>
      </c>
      <c r="M347" s="364"/>
      <c r="N347" s="364">
        <f ca="1">IFERROR(__xludf.DUMMYFUNCTION("IMPORTRANGE(""https://docs.google.com/spreadsheets/d/1IYY_tgx_IHuhSq3AJ5eI5OnqOPBNLWSHKh2a30DoXe8/edit?usp=sharing"",""ระนอง!M242"")"),988014)</f>
        <v>988014</v>
      </c>
      <c r="O347" s="364">
        <f ca="1">+IF(L347&gt;0,N347*100/L347,0)</f>
        <v>63.005993774738911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IFERROR(__xludf.DUMMYFUNCTION("IMPORTRANGE(""https://docs.google.com/spreadsheets/d/1IYY_tgx_IHuhSq3AJ5eI5OnqOPBNLWSHKh2a30DoXe8/edit?usp=sharing"",""ระนอง!M244"")"),65120)</f>
        <v>65120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IFERROR(__xludf.DUMMYFUNCTION("IMPORTRANGE(""https://docs.google.com/spreadsheets/d/1IYY_tgx_IHuhSq3AJ5eI5OnqOPBNLWSHKh2a30DoXe8/edit?usp=sharing"",""ระนอง!M247"")"),65120)</f>
        <v>65120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IFERROR(__xludf.DUMMYFUNCTION("IMPORTRANGE(""https://docs.google.com/spreadsheets/d/1IYY_tgx_IHuhSq3AJ5eI5OnqOPBNLWSHKh2a30DoXe8/edit?usp=sharing"",""ระนอง!M249"")"),65120)</f>
        <v>65120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IFERROR(__xludf.DUMMYFUNCTION("IMPORTRANGE(""https://docs.google.com/spreadsheets/d/1IYY_tgx_IHuhSq3AJ5eI5OnqOPBNLWSHKh2a30DoXe8/edit?usp=sharing"",""ระนอง!M253"")"),18420)</f>
        <v>18420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IFERROR(__xludf.DUMMYFUNCTION("IMPORTRANGE(""https://docs.google.com/spreadsheets/d/1IYY_tgx_IHuhSq3AJ5eI5OnqOPBNLWSHKh2a30DoXe8/edit?usp=sharing"",""ระนอง!M275"")"),642482)</f>
        <v>642482</v>
      </c>
      <c r="O380" s="379">
        <f ca="1">+IF(L380&gt;0,N380*100/L380,0)</f>
        <v>62.466651110333295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IFERROR(__xludf.DUMMYFUNCTION("IMPORTRANGE(""https://docs.google.com/spreadsheets/d/1IYY_tgx_IHuhSq3AJ5eI5OnqOPBNLWSHKh2a30DoXe8/edit?usp=sharing"",""ระนอง!M278"")"),642482)</f>
        <v>642482</v>
      </c>
      <c r="O383" s="169">
        <f t="shared" ca="1" si="109"/>
        <v>62.466651110333295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IFERROR(__xludf.DUMMYFUNCTION("IMPORTRANGE(""https://docs.google.com/spreadsheets/d/1IYY_tgx_IHuhSq3AJ5eI5OnqOPBNLWSHKh2a30DoXe8/edit?usp=sharing"",""ระนอง!M280"")"),642482)</f>
        <v>642482</v>
      </c>
      <c r="O385" s="175">
        <f t="shared" ca="1" si="109"/>
        <v>62.466651110333295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IFERROR(__xludf.DUMMYFUNCTION("IMPORTRANGE(""https://docs.google.com/spreadsheets/d/1IYY_tgx_IHuhSq3AJ5eI5OnqOPBNLWSHKh2a30DoXe8/edit?usp=sharing"",""ระนอง!M281"")"),166325)</f>
        <v>166325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IFERROR(__xludf.DUMMYFUNCTION("IMPORTRANGE(""https://docs.google.com/spreadsheets/d/1IYY_tgx_IHuhSq3AJ5eI5OnqOPBNLWSHKh2a30DoXe8/edit?usp=sharing"",""ระนอง!M282"")"),352321)</f>
        <v>352321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IFERROR(__xludf.DUMMYFUNCTION("IMPORTRANGE(""https://docs.google.com/spreadsheets/d/1IYY_tgx_IHuhSq3AJ5eI5OnqOPBNLWSHKh2a30DoXe8/edit?usp=sharing"",""ระนอง!M283"")"),86166)</f>
        <v>86166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IFERROR(__xludf.DUMMYFUNCTION("IMPORTRANGE(""https://docs.google.com/spreadsheets/d/1IYY_tgx_IHuhSq3AJ5eI5OnqOPBNLWSHKh2a30DoXe8/edit?usp=sharing"",""ระนอง!M284"")"),37670)</f>
        <v>37670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IFERROR(__xludf.DUMMYFUNCTION("IMPORTRANGE(""https://docs.google.com/spreadsheets/d/1IYY_tgx_IHuhSq3AJ5eI5OnqOPBNLWSHKh2a30DoXe8/edit?usp=sharing"",""ระนอง!M296"")"),118450)</f>
        <v>118450</v>
      </c>
      <c r="O401" s="379">
        <f ca="1">+IF(L401&gt;0,N401*100/L401,0)</f>
        <v>68.790289796155406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IFERROR(__xludf.DUMMYFUNCTION("IMPORTRANGE(""https://docs.google.com/spreadsheets/d/1IYY_tgx_IHuhSq3AJ5eI5OnqOPBNLWSHKh2a30DoXe8/edit?usp=sharing"",""ระนอง!M299"")"),118450)</f>
        <v>118450</v>
      </c>
      <c r="O404" s="175">
        <f t="shared" ca="1" si="112"/>
        <v>68.790289796155406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IFERROR(__xludf.DUMMYFUNCTION("IMPORTRANGE(""https://docs.google.com/spreadsheets/d/1IYY_tgx_IHuhSq3AJ5eI5OnqOPBNLWSHKh2a30DoXe8/edit?usp=sharing"",""ระนอง!M301"")"),118450)</f>
        <v>118450</v>
      </c>
      <c r="O406" s="175">
        <f t="shared" ca="1" si="112"/>
        <v>68.790289796155406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IFERROR(__xludf.DUMMYFUNCTION("IMPORTRANGE(""https://docs.google.com/spreadsheets/d/1IYY_tgx_IHuhSq3AJ5eI5OnqOPBNLWSHKh2a30DoXe8/edit?usp=sharing"",""ระนอง!M305"")"),22800)</f>
        <v>22800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IFERROR(__xludf.DUMMYFUNCTION("IMPORTRANGE(""https://docs.google.com/spreadsheets/d/1IYY_tgx_IHuhSq3AJ5eI5OnqOPBNLWSHKh2a30DoXe8/edit?usp=sharing"",""ระนอง!M330"")"),43150)</f>
        <v>43150</v>
      </c>
      <c r="O435" s="418">
        <f t="shared" ref="O435:O439" ca="1" si="114">+IF(L435&gt;0,N435*100/L435,0)</f>
        <v>56.776315789473685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IFERROR(__xludf.DUMMYFUNCTION("IMPORTRANGE(""https://docs.google.com/spreadsheets/d/1IYY_tgx_IHuhSq3AJ5eI5OnqOPBNLWSHKh2a30DoXe8/edit?usp=sharing"",""ระนอง!M332"")"),43150)</f>
        <v>43150</v>
      </c>
      <c r="O437" s="175">
        <f t="shared" ca="1" si="114"/>
        <v>56.776315789473685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IFERROR(__xludf.DUMMYFUNCTION("IMPORTRANGE(""https://docs.google.com/spreadsheets/d/1IYY_tgx_IHuhSq3AJ5eI5OnqOPBNLWSHKh2a30DoXe8/edit?usp=sharing"",""ระนอง!M334"")"),43150)</f>
        <v>43150</v>
      </c>
      <c r="O439" s="175">
        <f t="shared" ca="1" si="114"/>
        <v>56.776315789473685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IFERROR(__xludf.DUMMYFUNCTION("IMPORTRANGE(""https://docs.google.com/spreadsheets/d/1IYY_tgx_IHuhSq3AJ5eI5OnqOPBNLWSHKh2a30DoXe8/edit?usp=sharing"",""ระนอง!M338"")"),17950)</f>
        <v>17950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IFERROR(__xludf.DUMMYFUNCTION("IMPORTRANGE(""https://docs.google.com/spreadsheets/d/1IYY_tgx_IHuhSq3AJ5eI5OnqOPBNLWSHKh2a30DoXe8/edit?usp=sharing"",""ระนอง!J392"")"),412)</f>
        <v>412</v>
      </c>
      <c r="K497" s="450">
        <f t="shared" ca="1" si="117"/>
        <v>73.179396092362339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IFERROR(__xludf.DUMMYFUNCTION("IMPORTRANGE(""https://docs.google.com/spreadsheets/d/1IYY_tgx_IHuhSq3AJ5eI5OnqOPBNLWSHKh2a30DoXe8/edit?usp=sharing"",""ระนอง!J393"")"),412)</f>
        <v>412</v>
      </c>
      <c r="K498" s="208">
        <f t="shared" ca="1" si="117"/>
        <v>73.179396092362339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IFERROR(__xludf.DUMMYFUNCTION("IMPORTRANGE(""https://docs.google.com/spreadsheets/d/1IYY_tgx_IHuhSq3AJ5eI5OnqOPBNLWSHKh2a30DoXe8/edit?usp=sharing"",""ระนอง!J394"")"),49)</f>
        <v>49</v>
      </c>
      <c r="K499" s="208">
        <f t="shared" ca="1" si="117"/>
        <v>68.055555555555557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IFERROR(__xludf.DUMMYFUNCTION("IMPORTRANGE(""https://docs.google.com/spreadsheets/d/1IYY_tgx_IHuhSq3AJ5eI5OnqOPBNLWSHKh2a30DoXe8/edit?usp=sharing"",""ระนอง!J395"")"),384)</f>
        <v>384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IFERROR(__xludf.DUMMYFUNCTION("IMPORTRANGE(""https://docs.google.com/spreadsheets/d/1IYY_tgx_IHuhSq3AJ5eI5OnqOPBNLWSHKh2a30DoXe8/edit?usp=sharing"",""ระนอง!J396"")"),46)</f>
        <v>46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IFERROR(__xludf.DUMMYFUNCTION("IMPORTRANGE(""https://docs.google.com/spreadsheets/d/1IYY_tgx_IHuhSq3AJ5eI5OnqOPBNLWSHKh2a30DoXe8/edit?usp=sharing"",""ระนอง!J397"")"),363)</f>
        <v>363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IFERROR(__xludf.DUMMYFUNCTION("IMPORTRANGE(""https://docs.google.com/spreadsheets/d/1IYY_tgx_IHuhSq3AJ5eI5OnqOPBNLWSHKh2a30DoXe8/edit?usp=sharing"",""ระนอง!J398"")"),43)</f>
        <v>43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IFERROR(__xludf.DUMMYFUNCTION("IMPORTRANGE(""https://docs.google.com/spreadsheets/d/1IYY_tgx_IHuhSq3AJ5eI5OnqOPBNLWSHKh2a30DoXe8/edit?usp=sharing"",""ระนอง!J399"")"),21)</f>
        <v>21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IFERROR(__xludf.DUMMYFUNCTION("IMPORTRANGE(""https://docs.google.com/spreadsheets/d/1IYY_tgx_IHuhSq3AJ5eI5OnqOPBNLWSHKh2a30DoXe8/edit?usp=sharing"",""ระนอง!J400"")"),3)</f>
        <v>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IFERROR(__xludf.DUMMYFUNCTION("IMPORTRANGE(""https://docs.google.com/spreadsheets/d/1IYY_tgx_IHuhSq3AJ5eI5OnqOPBNLWSHKh2a30DoXe8/edit?usp=sharing"",""ระนอง!J403"")"),28)</f>
        <v>28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IFERROR(__xludf.DUMMYFUNCTION("IMPORTRANGE(""https://docs.google.com/spreadsheets/d/1IYY_tgx_IHuhSq3AJ5eI5OnqOPBNLWSHKh2a30DoXe8/edit?usp=sharing"",""ระนอง!J406"")"),1)</f>
        <v>1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IFERROR(__xludf.DUMMYFUNCTION("IMPORTRANGE(""https://docs.google.com/spreadsheets/d/1IYY_tgx_IHuhSq3AJ5eI5OnqOPBNLWSHKh2a30DoXe8/edit?usp=sharing"",""ระนอง!J407"")"),16)</f>
        <v>16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IFERROR(__xludf.DUMMYFUNCTION("IMPORTRANGE(""https://docs.google.com/spreadsheets/d/1IYY_tgx_IHuhSq3AJ5eI5OnqOPBNLWSHKh2a30DoXe8/edit?usp=sharing"",""ระนอง!J408"")"),2)</f>
        <v>2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IFERROR(__xludf.DUMMYFUNCTION("IMPORTRANGE(""https://docs.google.com/spreadsheets/d/1IYY_tgx_IHuhSq3AJ5eI5OnqOPBNLWSHKh2a30DoXe8/edit?usp=sharing"",""ระนอง!J459"")"),749)</f>
        <v>749</v>
      </c>
      <c r="K564" s="378">
        <f ca="1">IF(I564&gt;0,J564*100/I564,0)</f>
        <v>187.25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IFERROR(__xludf.DUMMYFUNCTION("IMPORTRANGE(""https://docs.google.com/spreadsheets/d/1IYY_tgx_IHuhSq3AJ5eI5OnqOPBNLWSHKh2a30DoXe8/edit?usp=sharing"",""ระนอง!J468"")"),749)</f>
        <v>749</v>
      </c>
      <c r="K573" s="208">
        <f ca="1">IF(I573&gt;0,J573*100/I573,0)</f>
        <v>187.25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IFERROR(__xludf.DUMMYFUNCTION("IMPORTRANGE(""https://docs.google.com/spreadsheets/d/1IYY_tgx_IHuhSq3AJ5eI5OnqOPBNLWSHKh2a30DoXe8/edit?usp=sharing"",""ระนอง!J472"")"),630)</f>
        <v>630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IFERROR(__xludf.DUMMYFUNCTION("IMPORTRANGE(""https://docs.google.com/spreadsheets/d/1IYY_tgx_IHuhSq3AJ5eI5OnqOPBNLWSHKh2a30DoXe8/edit?usp=sharing"",""ระนอง!M492"")"),5000)</f>
        <v>5000</v>
      </c>
      <c r="O597" s="418">
        <f t="shared" ref="O597:O601" ca="1" si="126">+IF(L597&gt;0,N597*100/L597,0)</f>
        <v>64.516129032258064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IFERROR(__xludf.DUMMYFUNCTION("IMPORTRANGE(""https://docs.google.com/spreadsheets/d/1IYY_tgx_IHuhSq3AJ5eI5OnqOPBNLWSHKh2a30DoXe8/edit?usp=sharing"",""ระนอง!M494"")"),5000)</f>
        <v>5000</v>
      </c>
      <c r="O599" s="175">
        <f t="shared" ca="1" si="126"/>
        <v>64.516129032258064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IFERROR(__xludf.DUMMYFUNCTION("IMPORTRANGE(""https://docs.google.com/spreadsheets/d/1IYY_tgx_IHuhSq3AJ5eI5OnqOPBNLWSHKh2a30DoXe8/edit?usp=sharing"",""ระนอง!M496"")"),5000)</f>
        <v>5000</v>
      </c>
      <c r="O601" s="175">
        <f t="shared" ca="1" si="126"/>
        <v>64.516129032258064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IFERROR(__xludf.DUMMYFUNCTION("IMPORTRANGE(""https://docs.google.com/spreadsheets/d/1IYY_tgx_IHuhSq3AJ5eI5OnqOPBNLWSHKh2a30DoXe8/edit?usp=sharing"",""ระนอง!M500"")"),5000)</f>
        <v>5000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IFERROR(__xludf.DUMMYFUNCTION("IMPORTRANGE(""https://docs.google.com/spreadsheets/d/1IYY_tgx_IHuhSq3AJ5eI5OnqOPBNLWSHKh2a30DoXe8/edit?usp=sharing"",""ระนอง!J503"")"),0)</f>
        <v>0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IFERROR(__xludf.DUMMYFUNCTION("IMPORTRANGE(""https://docs.google.com/spreadsheets/d/1IYY_tgx_IHuhSq3AJ5eI5OnqOPBNLWSHKh2a30DoXe8/edit?usp=sharing"",""ระนอง!J523"")"),921314.3)</f>
        <v>921314.3</v>
      </c>
      <c r="K628" s="348">
        <f t="shared" ref="K628:K635" ca="1" si="129">IF(I628&gt;0,J628*100/I628,0)</f>
        <v>76.156363276234089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IFERROR(__xludf.DUMMYFUNCTION("IMPORTRANGE(""https://docs.google.com/spreadsheets/d/1IYY_tgx_IHuhSq3AJ5eI5OnqOPBNLWSHKh2a30DoXe8/edit?usp=sharing"",""ระนอง!J524"")"),92)</f>
        <v>92</v>
      </c>
      <c r="K629" s="348">
        <f t="shared" ca="1" si="129"/>
        <v>76.033057851239676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IFERROR(__xludf.DUMMYFUNCTION("IMPORTRANGE(""https://docs.google.com/spreadsheets/d/1IYY_tgx_IHuhSq3AJ5eI5OnqOPBNLWSHKh2a30DoXe8/edit?usp=sharing"",""ระนอง!J525"")"),311179.95)</f>
        <v>311179.95</v>
      </c>
      <c r="K630" s="348">
        <f t="shared" ca="1" si="129"/>
        <v>14.111839442922282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IFERROR(__xludf.DUMMYFUNCTION("IMPORTRANGE(""https://docs.google.com/spreadsheets/d/1IYY_tgx_IHuhSq3AJ5eI5OnqOPBNLWSHKh2a30DoXe8/edit?usp=sharing"",""ระนอง!J526"")"),51)</f>
        <v>51</v>
      </c>
      <c r="K631" s="348">
        <f t="shared" ca="1" si="129"/>
        <v>38.059701492537314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5813631</v>
      </c>
      <c r="M8" s="23">
        <f t="shared" ca="1" si="0"/>
        <v>4338295.5600000005</v>
      </c>
      <c r="N8" s="23">
        <f t="shared" ca="1" si="0"/>
        <v>5341894.49</v>
      </c>
      <c r="O8" s="22">
        <f t="shared" ref="O8:O16" ca="1" si="1">IF(L8&gt;0,N8*100/L8,0)</f>
        <v>91.88568194300602</v>
      </c>
      <c r="P8" s="22">
        <f t="shared" ref="P8:P16" ca="1" si="2">IF(M8&gt;0,N8*100/M8,0)</f>
        <v>123.13348447840653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5813631</v>
      </c>
      <c r="M10" s="30">
        <f t="shared" ca="1" si="4"/>
        <v>4338295.5600000005</v>
      </c>
      <c r="N10" s="30">
        <f t="shared" ca="1" si="4"/>
        <v>5341894.49</v>
      </c>
      <c r="O10" s="29">
        <f t="shared" ca="1" si="1"/>
        <v>91.88568194300602</v>
      </c>
      <c r="P10" s="29">
        <f t="shared" ca="1" si="2"/>
        <v>123.13348447840653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4746631</v>
      </c>
      <c r="M12" s="38">
        <f t="shared" ca="1" si="6"/>
        <v>3271295.56</v>
      </c>
      <c r="N12" s="38">
        <f t="shared" ca="1" si="6"/>
        <v>4280894.49</v>
      </c>
      <c r="O12" s="38">
        <f t="shared" ca="1" si="1"/>
        <v>90.188061595687557</v>
      </c>
      <c r="P12" s="38">
        <f t="shared" ca="1" si="2"/>
        <v>130.86235748138881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2667531</v>
      </c>
      <c r="M14" s="38">
        <f t="shared" si="8"/>
        <v>0</v>
      </c>
      <c r="N14" s="38">
        <f t="shared" ca="1" si="8"/>
        <v>1405329.2</v>
      </c>
      <c r="O14" s="41">
        <f t="shared" ca="1" si="1"/>
        <v>52.682769197433885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1061000</v>
      </c>
      <c r="O16" s="50">
        <f t="shared" ca="1" si="1"/>
        <v>99.437675726335513</v>
      </c>
      <c r="P16" s="50">
        <f t="shared" ca="1" si="2"/>
        <v>99.437675726335513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4171167</v>
      </c>
      <c r="M18" s="23">
        <f t="shared" ca="1" si="11"/>
        <v>4338295.5600000005</v>
      </c>
      <c r="N18" s="23">
        <f t="shared" ca="1" si="11"/>
        <v>3936565.29</v>
      </c>
      <c r="O18" s="22">
        <f t="shared" ref="O18:O20" ca="1" si="12">IF(L18&gt;0,N18*100/L18,0)</f>
        <v>94.375633725525731</v>
      </c>
      <c r="P18" s="22">
        <f t="shared" ref="P18:P26" ca="1" si="13">IF(M18&gt;0,N18*100/M18,0)</f>
        <v>90.739905466468485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4171167</v>
      </c>
      <c r="M20" s="30">
        <f t="shared" ca="1" si="15"/>
        <v>4338295.5600000005</v>
      </c>
      <c r="N20" s="30">
        <f t="shared" ca="1" si="15"/>
        <v>3936565.29</v>
      </c>
      <c r="O20" s="29">
        <f t="shared" ca="1" si="12"/>
        <v>94.375633725525731</v>
      </c>
      <c r="P20" s="29">
        <f t="shared" ca="1" si="13"/>
        <v>90.739905466468485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3104167</v>
      </c>
      <c r="M22" s="42">
        <f t="shared" ca="1" si="18"/>
        <v>3271295.56</v>
      </c>
      <c r="N22" s="41">
        <f t="shared" ca="1" si="18"/>
        <v>2875565.29</v>
      </c>
      <c r="O22" s="41">
        <f t="shared" ca="1" si="17"/>
        <v>92.6356504015409</v>
      </c>
      <c r="P22" s="41">
        <f t="shared" ca="1" si="13"/>
        <v>87.902949680278965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1025067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1061000</v>
      </c>
      <c r="O26" s="50">
        <f t="shared" ca="1" si="17"/>
        <v>99.437675726335513</v>
      </c>
      <c r="P26" s="50">
        <f t="shared" ca="1" si="13"/>
        <v>99.437675726335513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1405329.2</v>
      </c>
      <c r="O28" s="22">
        <f t="shared" ref="O28:O30" ca="1" si="24">IF(L28&gt;0,N28*100/L28,0)</f>
        <v>85.562252810411678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1405329.2</v>
      </c>
      <c r="O30" s="29">
        <f t="shared" ca="1" si="24"/>
        <v>85.562252810411678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1405329.2</v>
      </c>
      <c r="O32" s="41">
        <f t="shared" ca="1" si="29"/>
        <v>85.562252810411678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1405329.2</v>
      </c>
      <c r="O34" s="41">
        <f t="shared" ca="1" si="29"/>
        <v>85.562252810411678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4171167</v>
      </c>
      <c r="M37" s="55">
        <f t="shared" ca="1" si="33"/>
        <v>4338295.5600000005</v>
      </c>
      <c r="N37" s="55">
        <f t="shared" ca="1" si="33"/>
        <v>3936565.29</v>
      </c>
      <c r="O37" s="56">
        <f t="shared" ca="1" si="29"/>
        <v>94.375633725525731</v>
      </c>
      <c r="P37" s="56">
        <f t="shared" ca="1" si="25"/>
        <v>90.739905466468485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674100</v>
      </c>
      <c r="N41" s="79">
        <f t="shared" ca="1" si="34"/>
        <v>624882.81999999995</v>
      </c>
      <c r="O41" s="78">
        <f t="shared" ref="O41:O43" ca="1" si="35">IF(L41&gt;0,N41*100/L41,0)</f>
        <v>92.698831033971203</v>
      </c>
      <c r="P41" s="78">
        <f t="shared" ref="P41:P43" ca="1" si="36">IF(M41&gt;0,N41*100/M41,0)</f>
        <v>92.698831033971203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674100</v>
      </c>
      <c r="N43" s="79">
        <f t="shared" ca="1" si="38"/>
        <v>624882.81999999995</v>
      </c>
      <c r="O43" s="78">
        <f t="shared" ca="1" si="35"/>
        <v>92.698831033971203</v>
      </c>
      <c r="P43" s="78">
        <f t="shared" ca="1" si="36"/>
        <v>92.698831033971203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IFERROR(__xludf.DUMMYFUNCTION("IMPORTRANGE(""https://docs.google.com/spreadsheets/d/1Yj_ptqi66GCucihVvJfMjLAmec39IyEx_6qawtMGysU/edit?usp=sharing"",""สบก!Q92"")"),674100)</f>
        <v>674100</v>
      </c>
      <c r="N45" s="91">
        <f ca="1">IFERROR(__xludf.DUMMYFUNCTION("IMPORTRANGE(""https://docs.google.com/spreadsheets/d/1Yj_ptqi66GCucihVvJfMjLAmec39IyEx_6qawtMGysU/edit?usp=sharing"",""สบก!R92"")"),624882.82)</f>
        <v>624882.81999999995</v>
      </c>
      <c r="O45" s="92">
        <f ca="1">IF(L45&gt;0,N45*100/L45,0)</f>
        <v>92.698831033971203</v>
      </c>
      <c r="P45" s="92">
        <f ca="1">IF(M45&gt;0,N45*100/M45,0)</f>
        <v>92.698831033971203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625328.56000000006</v>
      </c>
      <c r="N53" s="125">
        <f t="shared" ca="1" si="39"/>
        <v>610233</v>
      </c>
      <c r="O53" s="124">
        <f t="shared" ref="O53:O55" ca="1" si="40">IF(L53&gt;0,N53*100/L53,0)</f>
        <v>122.0466</v>
      </c>
      <c r="P53" s="124">
        <f t="shared" ref="P53:P55" ca="1" si="41">IF(M53&gt;0,N53*100/M53,0)</f>
        <v>97.585979440951803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625328.56000000006</v>
      </c>
      <c r="N55" s="125">
        <f t="shared" ca="1" si="43"/>
        <v>610233</v>
      </c>
      <c r="O55" s="124">
        <f t="shared" ca="1" si="40"/>
        <v>122.0466</v>
      </c>
      <c r="P55" s="124">
        <f t="shared" ca="1" si="41"/>
        <v>97.585979440951803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IFERROR(__xludf.DUMMYFUNCTION("IMPORTRANGE(""https://docs.google.com/spreadsheets/d/1Yj_ptqi66GCucihVvJfMjLAmec39IyEx_6qawtMGysU/edit?usp=sharing"",""สบก!Z92"")"),625328.56)</f>
        <v>625328.56000000006</v>
      </c>
      <c r="N57" s="91">
        <f ca="1">IFERROR(__xludf.DUMMYFUNCTION("IMPORTRANGE(""https://docs.google.com/spreadsheets/d/1Yj_ptqi66GCucihVvJfMjLAmec39IyEx_6qawtMGysU/edit?usp=sharing"",""สบก!AA92"")"),610233)</f>
        <v>610233</v>
      </c>
      <c r="O57" s="92">
        <f ca="1">IF(L57&gt;0,N57*100/L57,0)</f>
        <v>122.0466</v>
      </c>
      <c r="P57" s="92">
        <f ca="1">IF(M57&gt;0,N57*100/M57,0)</f>
        <v>97.585979440951803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90812</v>
      </c>
      <c r="M118" s="156">
        <f t="shared" ca="1" si="58"/>
        <v>90812</v>
      </c>
      <c r="N118" s="156">
        <f t="shared" ca="1" si="58"/>
        <v>84480</v>
      </c>
      <c r="O118" s="155">
        <f t="shared" ref="O118:O120" ca="1" si="59">IF(L118&gt;0,N118*100/L118,0)</f>
        <v>93.027353213231734</v>
      </c>
      <c r="P118" s="155">
        <f t="shared" ref="P118:P120" ca="1" si="60">IF(M118&gt;0,N118*100/M118,0)</f>
        <v>93.027353213231734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90812</v>
      </c>
      <c r="M120" s="161">
        <f t="shared" ca="1" si="62"/>
        <v>90812</v>
      </c>
      <c r="N120" s="161">
        <f t="shared" ca="1" si="62"/>
        <v>84480</v>
      </c>
      <c r="O120" s="160">
        <f t="shared" ca="1" si="59"/>
        <v>93.027353213231734</v>
      </c>
      <c r="P120" s="160">
        <f t="shared" ca="1" si="60"/>
        <v>93.027353213231734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90812</v>
      </c>
      <c r="M122" s="173">
        <f ca="1">IFERROR(__xludf.DUMMYFUNCTION("IMPORTRANGE(""https://docs.google.com/spreadsheets/d/1Yj_ptqi66GCucihVvJfMjLAmec39IyEx_6qawtMGysU/edit?usp=sharing"",""สบก!BA92"")"),90812)</f>
        <v>90812</v>
      </c>
      <c r="N122" s="174">
        <f ca="1">IFERROR(__xludf.DUMMYFUNCTION("IMPORTRANGE(""https://docs.google.com/spreadsheets/d/1Yj_ptqi66GCucihVvJfMjLAmec39IyEx_6qawtMGysU/edit?usp=sharing"",""สบก!BB92"")"),84480)</f>
        <v>84480</v>
      </c>
      <c r="O122" s="175">
        <f ca="1">IF(L122&gt;0,N122*100/L122,0)</f>
        <v>93.027353213231734</v>
      </c>
      <c r="P122" s="175">
        <f ca="1">IF(M122&gt;0,N122*100/M122,0)</f>
        <v>93.027353213231734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IFERROR(__xludf.DUMMYFUNCTION("IMPORTRANGE(""https://docs.google.com/spreadsheets/d/1Yj_ptqi66GCucihVvJfMjLAmec39IyEx_6qawtMGysU/edit?usp=sharing"",""สบก!AX92"")"),90812)</f>
        <v>90812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194300</v>
      </c>
      <c r="O140" s="155">
        <f t="shared" ref="O140:O142" ca="1" si="65">IF(L140&gt;0,N140*100/L140,0)</f>
        <v>94.826744753538307</v>
      </c>
      <c r="P140" s="155">
        <f t="shared" ref="P140:P142" ca="1" si="66">IF(M140&gt;0,N140*100/M140,0)</f>
        <v>94.826744753538307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194300</v>
      </c>
      <c r="O142" s="160">
        <f t="shared" ca="1" si="65"/>
        <v>94.826744753538307</v>
      </c>
      <c r="P142" s="160">
        <f t="shared" ca="1" si="66"/>
        <v>94.826744753538307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IFERROR(__xludf.DUMMYFUNCTION("IMPORTRANGE(""https://docs.google.com/spreadsheets/d/1Yj_ptqi66GCucihVvJfMjLAmec39IyEx_6qawtMGysU/edit?usp=sharing"",""สบก!BK92"")"),194300)</f>
        <v>194300</v>
      </c>
      <c r="O144" s="175">
        <f ca="1">IF(L144&gt;0,N144*100/L144,0)</f>
        <v>94.826744753538307</v>
      </c>
      <c r="P144" s="175">
        <f ca="1">IF(M144&gt;0,N144*100/M144,0)</f>
        <v>94.826744753538307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IFERROR(__xludf.DUMMYFUNCTION("IMPORTRANGE(""https://docs.google.com/spreadsheets/d/1IYY_tgx_IHuhSq3AJ5eI5OnqOPBNLWSHKh2a30DoXe8/edit?usp=sharing"",""สงขลา!J84"")"),45)</f>
        <v>45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IFERROR(__xludf.DUMMYFUNCTION("IMPORTRANGE(""https://docs.google.com/spreadsheets/d/1IYY_tgx_IHuhSq3AJ5eI5OnqOPBNLWSHKh2a30DoXe8/edit?usp=sharing"",""สงขลา!J114"")"),15000)</f>
        <v>15000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IFERROR(__xludf.DUMMYFUNCTION("IMPORTRANGE(""https://docs.google.com/spreadsheets/d/1IYY_tgx_IHuhSq3AJ5eI5OnqOPBNLWSHKh2a30DoXe8/edit?usp=sharing"",""สงขลา!J124"")"),15000)</f>
        <v>15000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IFERROR(__xludf.DUMMYFUNCTION("IMPORTRANGE(""https://docs.google.com/spreadsheets/d/1IYY_tgx_IHuhSq3AJ5eI5OnqOPBNLWSHKh2a30DoXe8/edit?usp=sharing"",""สงขลา!J125"")"),15000)</f>
        <v>15000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160506</v>
      </c>
      <c r="O271" s="155">
        <f t="shared" ref="O271:O273" ca="1" si="84">IF(L271&gt;0,N271*100/L271,0)</f>
        <v>85.740384615384613</v>
      </c>
      <c r="P271" s="155">
        <f t="shared" ref="P271:P273" ca="1" si="85">IF(M271&gt;0,N271*100/M271,0)</f>
        <v>85.740384615384613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160506</v>
      </c>
      <c r="O273" s="160">
        <f t="shared" ca="1" si="84"/>
        <v>85.740384615384613</v>
      </c>
      <c r="P273" s="160">
        <f t="shared" ca="1" si="85"/>
        <v>85.740384615384613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IFERROR(__xludf.DUMMYFUNCTION("IMPORTRANGE(""https://docs.google.com/spreadsheets/d/1Yj_ptqi66GCucihVvJfMjLAmec39IyEx_6qawtMGysU/edit?usp=sharing"",""สบก!CL92"")"),160506)</f>
        <v>160506</v>
      </c>
      <c r="O275" s="175">
        <f ca="1">IF(L275&gt;0,N275*100/L275,0)</f>
        <v>85.740384615384613</v>
      </c>
      <c r="P275" s="175">
        <f ca="1">IF(M275&gt;0,N275*100/M275,0)</f>
        <v>85.740384615384613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81820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81820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IFERROR(__xludf.DUMMYFUNCTION("IMPORTRANGE(""https://docs.google.com/spreadsheets/d/1Yj_ptqi66GCucihVvJfMjLAmec39IyEx_6qawtMGysU/edit?usp=sharing"",""สบก!CU92"")"),81820)</f>
        <v>81820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1267600</v>
      </c>
      <c r="N310" s="156">
        <f t="shared" ca="1" si="93"/>
        <v>1190920</v>
      </c>
      <c r="O310" s="155">
        <f t="shared" ref="O310:O312" ca="1" si="94">IF(L310&gt;0,N310*100/L310,0)</f>
        <v>93.950773114547175</v>
      </c>
      <c r="P310" s="155">
        <f t="shared" ref="P310:P312" ca="1" si="95">IF(M310&gt;0,N310*100/M310,0)</f>
        <v>93.950773114547175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1267600</v>
      </c>
      <c r="N312" s="161">
        <f t="shared" ca="1" si="97"/>
        <v>1190920</v>
      </c>
      <c r="O312" s="160">
        <f t="shared" ca="1" si="94"/>
        <v>93.950773114547175</v>
      </c>
      <c r="P312" s="160">
        <f t="shared" ca="1" si="95"/>
        <v>93.950773114547175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IFERROR(__xludf.DUMMYFUNCTION("IMPORTRANGE(""https://docs.google.com/spreadsheets/d/1Yj_ptqi66GCucihVvJfMjLAmec39IyEx_6qawtMGysU/edit?usp=sharing"",""สบก!DD92"")"),146920)</f>
        <v>146920</v>
      </c>
      <c r="O314" s="175">
        <f ca="1">IF(L314&gt;0,N314*100/L314,0)</f>
        <v>67.518382352941174</v>
      </c>
      <c r="P314" s="175">
        <f ca="1">IF(M314&gt;0,N314*100/M314,0)</f>
        <v>67.518382352941174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IFERROR(__xludf.DUMMYFUNCTION("IMPORTRANGE(""https://docs.google.com/spreadsheets/d/1Yj_ptqi66GCucihVvJfMjLAmec39IyEx_6qawtMGysU/edit?usp=sharing"",""สบก!DE92"")"),1044000)</f>
        <v>1044000</v>
      </c>
      <c r="O318" s="101">
        <f ca="1">IF(L318&gt;0,N318*100/L318,0)</f>
        <v>99.428571428571431</v>
      </c>
      <c r="P318" s="101">
        <f ca="1">IF(M318&gt;0,N318*100/M318,0)</f>
        <v>99.428571428571431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IFERROR(__xludf.DUMMYFUNCTION("IMPORTRANGE(""https://docs.google.com/spreadsheets/d/1IYY_tgx_IHuhSq3AJ5eI5OnqOPBNLWSHKh2a30DoXe8/edit?usp=sharing"",""สงขลา!J228"")"),331)</f>
        <v>331</v>
      </c>
      <c r="K328" s="323">
        <f ca="1">IF(I328&gt;0,J328*100/I328,0)</f>
        <v>157.61904761904762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1185410</v>
      </c>
      <c r="N329" s="156">
        <f t="shared" ca="1" si="98"/>
        <v>968298.47</v>
      </c>
      <c r="O329" s="155">
        <f t="shared" ref="O329:O331" ca="1" si="99">IF(L329&gt;0,N329*100/L329,0)</f>
        <v>84.670339538828799</v>
      </c>
      <c r="P329" s="155">
        <f t="shared" ref="P329:P331" ca="1" si="100">IF(M329&gt;0,N329*100/M329,0)</f>
        <v>81.68468884183531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1185410</v>
      </c>
      <c r="N331" s="161">
        <f t="shared" ca="1" si="102"/>
        <v>968298.47</v>
      </c>
      <c r="O331" s="160">
        <f t="shared" ca="1" si="99"/>
        <v>84.670339538828799</v>
      </c>
      <c r="P331" s="160">
        <f t="shared" ca="1" si="100"/>
        <v>81.68468884183531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IFERROR(__xludf.DUMMYFUNCTION("IMPORTRANGE(""https://docs.google.com/spreadsheets/d/1Yj_ptqi66GCucihVvJfMjLAmec39IyEx_6qawtMGysU/edit?usp=sharing"",""สบก!DL92"")"),1168410)</f>
        <v>1168410</v>
      </c>
      <c r="N333" s="174">
        <f ca="1">IFERROR(__xludf.DUMMYFUNCTION("IMPORTRANGE(""https://docs.google.com/spreadsheets/d/1Yj_ptqi66GCucihVvJfMjLAmec39IyEx_6qawtMGysU/edit?usp=sharing"",""สบก!DM92"")"),951298.47)</f>
        <v>951298.47</v>
      </c>
      <c r="O333" s="175">
        <f ca="1">IF(L333&gt;0,N333*100/L333,0)</f>
        <v>84.439022376865111</v>
      </c>
      <c r="P333" s="175">
        <f ca="1">IF(M333&gt;0,N333*100/M333,0)</f>
        <v>81.418206793848043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IFERROR(__xludf.DUMMYFUNCTION("IMPORTRANGE(""https://docs.google.com/spreadsheets/d/1IYY_tgx_IHuhSq3AJ5eI5OnqOPBNLWSHKh2a30DoXe8/edit?usp=sharing"",""สงขลา!J234"")"),208)</f>
        <v>208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IFERROR(__xludf.DUMMYFUNCTION("IMPORTRANGE(""https://docs.google.com/spreadsheets/d/1IYY_tgx_IHuhSq3AJ5eI5OnqOPBNLWSHKh2a30DoXe8/edit?usp=sharing"",""สงขลา!J235"")"),1747.22)</f>
        <v>1747.22</v>
      </c>
      <c r="K340" s="348">
        <f t="shared" ca="1" si="103"/>
        <v>101.58255813953488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IFERROR(__xludf.DUMMYFUNCTION("IMPORTRANGE(""https://docs.google.com/spreadsheets/d/1IYY_tgx_IHuhSq3AJ5eI5OnqOPBNLWSHKh2a30DoXe8/edit?usp=sharing"",""สงขลา!J236"")"),393)</f>
        <v>393</v>
      </c>
      <c r="K341" s="348">
        <f t="shared" ca="1" si="103"/>
        <v>187.14285714285714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IFERROR(__xludf.DUMMYFUNCTION("IMPORTRANGE(""https://docs.google.com/spreadsheets/d/1IYY_tgx_IHuhSq3AJ5eI5OnqOPBNLWSHKh2a30DoXe8/edit?usp=sharing"",""สงขลา!J237"")"),4096.23)</f>
        <v>4096.2299999999996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IFERROR(__xludf.DUMMYFUNCTION("IMPORTRANGE(""https://docs.google.com/spreadsheets/d/1IYY_tgx_IHuhSq3AJ5eI5OnqOPBNLWSHKh2a30DoXe8/edit?usp=sharing"",""สงขลา!J240"")"),331)</f>
        <v>331</v>
      </c>
      <c r="K345" s="348">
        <f t="shared" ca="1" si="103"/>
        <v>157.61904761904762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IFERROR(__xludf.DUMMYFUNCTION("IMPORTRANGE(""https://docs.google.com/spreadsheets/d/1IYY_tgx_IHuhSq3AJ5eI5OnqOPBNLWSHKh2a30DoXe8/edit?usp=sharing"",""สงขลา!J241"")"),3602.53)</f>
        <v>3602.53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IFERROR(__xludf.DUMMYFUNCTION("IMPORTRANGE(""https://docs.google.com/spreadsheets/d/1IYY_tgx_IHuhSq3AJ5eI5OnqOPBNLWSHKh2a30DoXe8/edit?usp=sharing"",""สงขลา!M242"")"),1405329.2)</f>
        <v>1405329.2</v>
      </c>
      <c r="O347" s="364">
        <f ca="1">+IF(L347&gt;0,N347*100/L347,0)</f>
        <v>85.562252810411678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IFERROR(__xludf.DUMMYFUNCTION("IMPORTRANGE(""https://docs.google.com/spreadsheets/d/1IYY_tgx_IHuhSq3AJ5eI5OnqOPBNLWSHKh2a30DoXe8/edit?usp=sharing"",""สงขลา!J244"")"),230)</f>
        <v>230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IFERROR(__xludf.DUMMYFUNCTION("IMPORTRANGE(""https://docs.google.com/spreadsheets/d/1IYY_tgx_IHuhSq3AJ5eI5OnqOPBNLWSHKh2a30DoXe8/edit?usp=sharing"",""สงขลา!M244"")"),411931)</f>
        <v>411931</v>
      </c>
      <c r="O349" s="379">
        <f ca="1">+IF(L349&gt;0,N349*100/L349,0)</f>
        <v>89.263023316286734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IFERROR(__xludf.DUMMYFUNCTION("IMPORTRANGE(""https://docs.google.com/spreadsheets/d/1IYY_tgx_IHuhSq3AJ5eI5OnqOPBNLWSHKh2a30DoXe8/edit?usp=sharing"",""สงขลา!M247"")"),411931)</f>
        <v>411931</v>
      </c>
      <c r="O352" s="169">
        <f t="shared" ca="1" si="105"/>
        <v>89.263023316286734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IFERROR(__xludf.DUMMYFUNCTION("IMPORTRANGE(""https://docs.google.com/spreadsheets/d/1IYY_tgx_IHuhSq3AJ5eI5OnqOPBNLWSHKh2a30DoXe8/edit?usp=sharing"",""สงขลา!M249"")"),411931)</f>
        <v>411931</v>
      </c>
      <c r="O354" s="175">
        <f t="shared" ca="1" si="105"/>
        <v>89.263023316286734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IFERROR(__xludf.DUMMYFUNCTION("IMPORTRANGE(""https://docs.google.com/spreadsheets/d/1IYY_tgx_IHuhSq3AJ5eI5OnqOPBNLWSHKh2a30DoXe8/edit?usp=sharing"",""สงขลา!M251"")"),200000)</f>
        <v>200000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IFERROR(__xludf.DUMMYFUNCTION("IMPORTRANGE(""https://docs.google.com/spreadsheets/d/1IYY_tgx_IHuhSq3AJ5eI5OnqOPBNLWSHKh2a30DoXe8/edit?usp=sharing"",""สงขลา!M252"")"),106451)</f>
        <v>106451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IFERROR(__xludf.DUMMYFUNCTION("IMPORTRANGE(""https://docs.google.com/spreadsheets/d/1IYY_tgx_IHuhSq3AJ5eI5OnqOPBNLWSHKh2a30DoXe8/edit?usp=sharing"",""สงขลา!J270"")"),230)</f>
        <v>230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IFERROR(__xludf.DUMMYFUNCTION("IMPORTRANGE(""https://docs.google.com/spreadsheets/d/1IYY_tgx_IHuhSq3AJ5eI5OnqOPBNLWSHKh2a30DoXe8/edit?usp=sharing"",""สงขลา!J271"")"),80)</f>
        <v>80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IFERROR(__xludf.DUMMYFUNCTION("IMPORTRANGE(""https://docs.google.com/spreadsheets/d/1IYY_tgx_IHuhSq3AJ5eI5OnqOPBNLWSHKh2a30DoXe8/edit?usp=sharing"",""สงขลา!J272"")"),150)</f>
        <v>150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IFERROR(__xludf.DUMMYFUNCTION("IMPORTRANGE(""https://docs.google.com/spreadsheets/d/1IYY_tgx_IHuhSq3AJ5eI5OnqOPBNLWSHKh2a30DoXe8/edit?usp=sharing"",""สงขลา!M275"")"),204080)</f>
        <v>204080</v>
      </c>
      <c r="O380" s="379">
        <f ca="1">+IF(L380&gt;0,N380*100/L380,0)</f>
        <v>98.323376373096934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IFERROR(__xludf.DUMMYFUNCTION("IMPORTRANGE(""https://docs.google.com/spreadsheets/d/1IYY_tgx_IHuhSq3AJ5eI5OnqOPBNLWSHKh2a30DoXe8/edit?usp=sharing"",""สงขลา!M278"")"),204080)</f>
        <v>204080</v>
      </c>
      <c r="O383" s="169">
        <f t="shared" ca="1" si="109"/>
        <v>98.323376373096934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IFERROR(__xludf.DUMMYFUNCTION("IMPORTRANGE(""https://docs.google.com/spreadsheets/d/1IYY_tgx_IHuhSq3AJ5eI5OnqOPBNLWSHKh2a30DoXe8/edit?usp=sharing"",""สงขลา!M280"")"),204080)</f>
        <v>204080</v>
      </c>
      <c r="O385" s="175">
        <f t="shared" ca="1" si="109"/>
        <v>98.323376373096934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IFERROR(__xludf.DUMMYFUNCTION("IMPORTRANGE(""https://docs.google.com/spreadsheets/d/1IYY_tgx_IHuhSq3AJ5eI5OnqOPBNLWSHKh2a30DoXe8/edit?usp=sharing"",""สงขลา!M282"")"),125000)</f>
        <v>125000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IFERROR(__xludf.DUMMYFUNCTION("IMPORTRANGE(""https://docs.google.com/spreadsheets/d/1IYY_tgx_IHuhSq3AJ5eI5OnqOPBNLWSHKh2a30DoXe8/edit?usp=sharing"",""สงขลา!M284"")"),20280)</f>
        <v>20280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IFERROR(__xludf.DUMMYFUNCTION("IMPORTRANGE(""https://docs.google.com/spreadsheets/d/1IYY_tgx_IHuhSq3AJ5eI5OnqOPBNLWSHKh2a30DoXe8/edit?usp=sharing"",""สงขลา!J293"")"),20)</f>
        <v>20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IFERROR(__xludf.DUMMYFUNCTION("IMPORTRANGE(""https://docs.google.com/spreadsheets/d/1IYY_tgx_IHuhSq3AJ5eI5OnqOPBNLWSHKh2a30DoXe8/edit?usp=sharing"",""สงขลา!M296"")"),156770)</f>
        <v>156770</v>
      </c>
      <c r="O401" s="379">
        <f ca="1">+IF(L401&gt;0,N401*100/L401,0)</f>
        <v>98.970959595959599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IFERROR(__xludf.DUMMYFUNCTION("IMPORTRANGE(""https://docs.google.com/spreadsheets/d/1IYY_tgx_IHuhSq3AJ5eI5OnqOPBNLWSHKh2a30DoXe8/edit?usp=sharing"",""สงขลา!M299"")"),156770)</f>
        <v>156770</v>
      </c>
      <c r="O404" s="175">
        <f t="shared" ca="1" si="112"/>
        <v>98.970959595959599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IFERROR(__xludf.DUMMYFUNCTION("IMPORTRANGE(""https://docs.google.com/spreadsheets/d/1IYY_tgx_IHuhSq3AJ5eI5OnqOPBNLWSHKh2a30DoXe8/edit?usp=sharing"",""สงขลา!M301"")"),156770)</f>
        <v>156770</v>
      </c>
      <c r="O406" s="175">
        <f t="shared" ca="1" si="112"/>
        <v>98.970959595959599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IFERROR(__xludf.DUMMYFUNCTION("IMPORTRANGE(""https://docs.google.com/spreadsheets/d/1IYY_tgx_IHuhSq3AJ5eI5OnqOPBNLWSHKh2a30DoXe8/edit?usp=sharing"",""สงขลา!M303"")"),28000)</f>
        <v>28000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IFERROR(__xludf.DUMMYFUNCTION("IMPORTRANGE(""https://docs.google.com/spreadsheets/d/1IYY_tgx_IHuhSq3AJ5eI5OnqOPBNLWSHKh2a30DoXe8/edit?usp=sharing"",""สงขลา!M305"")"),26170)</f>
        <v>26170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IFERROR(__xludf.DUMMYFUNCTION("IMPORTRANGE(""https://docs.google.com/spreadsheets/d/1IYY_tgx_IHuhSq3AJ5eI5OnqOPBNLWSHKh2a30DoXe8/edit?usp=sharing"",""สงขลา!M330"")"),68630)</f>
        <v>68630</v>
      </c>
      <c r="O435" s="418">
        <f t="shared" ref="O435:O439" ca="1" si="114">+IF(L435&gt;0,N435*100/L435,0)</f>
        <v>77.98863636363636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IFERROR(__xludf.DUMMYFUNCTION("IMPORTRANGE(""https://docs.google.com/spreadsheets/d/1IYY_tgx_IHuhSq3AJ5eI5OnqOPBNLWSHKh2a30DoXe8/edit?usp=sharing"",""สงขลา!M332"")"),68630)</f>
        <v>68630</v>
      </c>
      <c r="O437" s="175">
        <f t="shared" ca="1" si="114"/>
        <v>77.98863636363636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IFERROR(__xludf.DUMMYFUNCTION("IMPORTRANGE(""https://docs.google.com/spreadsheets/d/1IYY_tgx_IHuhSq3AJ5eI5OnqOPBNLWSHKh2a30DoXe8/edit?usp=sharing"",""สงขลา!M334"")"),68630)</f>
        <v>68630</v>
      </c>
      <c r="O439" s="175">
        <f t="shared" ca="1" si="114"/>
        <v>77.98863636363636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IFERROR(__xludf.DUMMYFUNCTION("IMPORTRANGE(""https://docs.google.com/spreadsheets/d/1IYY_tgx_IHuhSq3AJ5eI5OnqOPBNLWSHKh2a30DoXe8/edit?usp=sharing"",""สงขลา!M338"")"),30270)</f>
        <v>30270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IFERROR(__xludf.DUMMYFUNCTION("IMPORTRANGE(""https://docs.google.com/spreadsheets/d/1IYY_tgx_IHuhSq3AJ5eI5OnqOPBNLWSHKh2a30DoXe8/edit?usp=sharing"",""สงขลา!M350"")"),132508.2)</f>
        <v>132508.20000000001</v>
      </c>
      <c r="O455" s="379">
        <f t="shared" ref="O455:O459" ca="1" si="116">+IF(L455&gt;0,N455*100/L455,0)</f>
        <v>69.883130992437273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IFERROR(__xludf.DUMMYFUNCTION("IMPORTRANGE(""https://docs.google.com/spreadsheets/d/1IYY_tgx_IHuhSq3AJ5eI5OnqOPBNLWSHKh2a30DoXe8/edit?usp=sharing"",""สงขลา!M352"")"),132508.2)</f>
        <v>132508.20000000001</v>
      </c>
      <c r="O457" s="175">
        <f t="shared" ca="1" si="116"/>
        <v>69.883130992437273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IFERROR(__xludf.DUMMYFUNCTION("IMPORTRANGE(""https://docs.google.com/spreadsheets/d/1IYY_tgx_IHuhSq3AJ5eI5OnqOPBNLWSHKh2a30DoXe8/edit?usp=sharing"",""สงขลา!M354"")"),132508.2)</f>
        <v>132508.20000000001</v>
      </c>
      <c r="O459" s="175">
        <f t="shared" ca="1" si="116"/>
        <v>69.883130992437273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IFERROR(__xludf.DUMMYFUNCTION("IMPORTRANGE(""https://docs.google.com/spreadsheets/d/1IYY_tgx_IHuhSq3AJ5eI5OnqOPBNLWSHKh2a30DoXe8/edit?usp=sharing"",""สงขลา!M358"")"),132508.2)</f>
        <v>132508.20000000001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IFERROR(__xludf.DUMMYFUNCTION("IMPORTRANGE(""https://docs.google.com/spreadsheets/d/1IYY_tgx_IHuhSq3AJ5eI5OnqOPBNLWSHKh2a30DoXe8/edit?usp=sharing"",""สงขลา!J378"")"),26261)</f>
        <v>26261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IFERROR(__xludf.DUMMYFUNCTION("IMPORTRANGE(""https://docs.google.com/spreadsheets/d/1IYY_tgx_IHuhSq3AJ5eI5OnqOPBNLWSHKh2a30DoXe8/edit?usp=sharing"",""สงขลา!J379"")"),3129)</f>
        <v>3129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IFERROR(__xludf.DUMMYFUNCTION("IMPORTRANGE(""https://docs.google.com/spreadsheets/d/1IYY_tgx_IHuhSq3AJ5eI5OnqOPBNLWSHKh2a30DoXe8/edit?usp=sharing"",""สงขลา!J382"")"),750)</f>
        <v>750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IFERROR(__xludf.DUMMYFUNCTION("IMPORTRANGE(""https://docs.google.com/spreadsheets/d/1IYY_tgx_IHuhSq3AJ5eI5OnqOPBNLWSHKh2a30DoXe8/edit?usp=sharing"",""สงขลา!J384"")"),750)</f>
        <v>750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IFERROR(__xludf.DUMMYFUNCTION("IMPORTRANGE(""https://docs.google.com/spreadsheets/d/1IYY_tgx_IHuhSq3AJ5eI5OnqOPBNLWSHKh2a30DoXe8/edit?usp=sharing"",""สงขลา!J388"")"),414)</f>
        <v>414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IFERROR(__xludf.DUMMYFUNCTION("IMPORTRANGE(""https://docs.google.com/spreadsheets/d/1IYY_tgx_IHuhSq3AJ5eI5OnqOPBNLWSHKh2a30DoXe8/edit?usp=sharing"",""สงขลา!J389"")"),47)</f>
        <v>47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IFERROR(__xludf.DUMMYFUNCTION("IMPORTRANGE(""https://docs.google.com/spreadsheets/d/1IYY_tgx_IHuhSq3AJ5eI5OnqOPBNLWSHKh2a30DoXe8/edit?usp=sharing"",""สงขลา!J395"")"),246)</f>
        <v>246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IFERROR(__xludf.DUMMYFUNCTION("IMPORTRANGE(""https://docs.google.com/spreadsheets/d/1IYY_tgx_IHuhSq3AJ5eI5OnqOPBNLWSHKh2a30DoXe8/edit?usp=sharing"",""สงขลา!J396"")"),20)</f>
        <v>20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IFERROR(__xludf.DUMMYFUNCTION("IMPORTRANGE(""https://docs.google.com/spreadsheets/d/1IYY_tgx_IHuhSq3AJ5eI5OnqOPBNLWSHKh2a30DoXe8/edit?usp=sharing"",""สงขลา!J397"")"),197)</f>
        <v>197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IFERROR(__xludf.DUMMYFUNCTION("IMPORTRANGE(""https://docs.google.com/spreadsheets/d/1IYY_tgx_IHuhSq3AJ5eI5OnqOPBNLWSHKh2a30DoXe8/edit?usp=sharing"",""สงขลา!J398"")"),14)</f>
        <v>14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IFERROR(__xludf.DUMMYFUNCTION("IMPORTRANGE(""https://docs.google.com/spreadsheets/d/1IYY_tgx_IHuhSq3AJ5eI5OnqOPBNLWSHKh2a30DoXe8/edit?usp=sharing"",""สงขลา!J401"")"),49)</f>
        <v>49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IFERROR(__xludf.DUMMYFUNCTION("IMPORTRANGE(""https://docs.google.com/spreadsheets/d/1IYY_tgx_IHuhSq3AJ5eI5OnqOPBNLWSHKh2a30DoXe8/edit?usp=sharing"",""สงขลา!J402"")"),6)</f>
        <v>6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IFERROR(__xludf.DUMMYFUNCTION("IMPORTRANGE(""https://docs.google.com/spreadsheets/d/1IYY_tgx_IHuhSq3AJ5eI5OnqOPBNLWSHKh2a30DoXe8/edit?usp=sharing"",""สงขลา!J403"")"),47)</f>
        <v>47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IFERROR(__xludf.DUMMYFUNCTION("IMPORTRANGE(""https://docs.google.com/spreadsheets/d/1IYY_tgx_IHuhSq3AJ5eI5OnqOPBNLWSHKh2a30DoXe8/edit?usp=sharing"",""สงขลา!J404"")"),6)</f>
        <v>6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IFERROR(__xludf.DUMMYFUNCTION("IMPORTRANGE(""https://docs.google.com/spreadsheets/d/1IYY_tgx_IHuhSq3AJ5eI5OnqOPBNLWSHKh2a30DoXe8/edit?usp=sharing"",""สงขลา!J405"")"),47)</f>
        <v>47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IFERROR(__xludf.DUMMYFUNCTION("IMPORTRANGE(""https://docs.google.com/spreadsheets/d/1IYY_tgx_IHuhSq3AJ5eI5OnqOPBNLWSHKh2a30DoXe8/edit?usp=sharing"",""สงขลา!J406"")"),6)</f>
        <v>6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IFERROR(__xludf.DUMMYFUNCTION("IMPORTRANGE(""https://docs.google.com/spreadsheets/d/1IYY_tgx_IHuhSq3AJ5eI5OnqOPBNLWSHKh2a30DoXe8/edit?usp=sharing"",""สงขลา!J459"")"),2143)</f>
        <v>2143</v>
      </c>
      <c r="K564" s="378">
        <f ca="1">IF(I564&gt;0,J564*100/I564,0)</f>
        <v>194.81818181818181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IFERROR(__xludf.DUMMYFUNCTION("IMPORTRANGE(""https://docs.google.com/spreadsheets/d/1IYY_tgx_IHuhSq3AJ5eI5OnqOPBNLWSHKh2a30DoXe8/edit?usp=sharing"",""สงขลา!M459"")"),106535)</f>
        <v>106535</v>
      </c>
      <c r="O564" s="379">
        <f t="shared" ref="O564:O568" ca="1" si="122">+IF(L564&gt;0,N564*100/L564,0)</f>
        <v>86.193365695792878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IFERROR(__xludf.DUMMYFUNCTION("IMPORTRANGE(""https://docs.google.com/spreadsheets/d/1IYY_tgx_IHuhSq3AJ5eI5OnqOPBNLWSHKh2a30DoXe8/edit?usp=sharing"",""สงขลา!M461"")"),106535)</f>
        <v>106535</v>
      </c>
      <c r="O566" s="175">
        <f t="shared" ca="1" si="122"/>
        <v>86.193365695792878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IFERROR(__xludf.DUMMYFUNCTION("IMPORTRANGE(""https://docs.google.com/spreadsheets/d/1IYY_tgx_IHuhSq3AJ5eI5OnqOPBNLWSHKh2a30DoXe8/edit?usp=sharing"",""สงขลา!M463"")"),106535)</f>
        <v>106535</v>
      </c>
      <c r="O568" s="175">
        <f t="shared" ca="1" si="122"/>
        <v>86.193365695792878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IFERROR(__xludf.DUMMYFUNCTION("IMPORTRANGE(""https://docs.google.com/spreadsheets/d/1IYY_tgx_IHuhSq3AJ5eI5OnqOPBNLWSHKh2a30DoXe8/edit?usp=sharing"",""สงขลา!M466"")"),96515)</f>
        <v>96515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IFERROR(__xludf.DUMMYFUNCTION("IMPORTRANGE(""https://docs.google.com/spreadsheets/d/1IYY_tgx_IHuhSq3AJ5eI5OnqOPBNLWSHKh2a30DoXe8/edit?usp=sharing"",""สงขลา!M467"")"),10020)</f>
        <v>10020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IFERROR(__xludf.DUMMYFUNCTION("IMPORTRANGE(""https://docs.google.com/spreadsheets/d/1IYY_tgx_IHuhSq3AJ5eI5OnqOPBNLWSHKh2a30DoXe8/edit?usp=sharing"",""สงขลา!J468"")"),2143)</f>
        <v>2143</v>
      </c>
      <c r="K573" s="208">
        <f ca="1">IF(I573&gt;0,J573*100/I573,0)</f>
        <v>194.81818181818181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IFERROR(__xludf.DUMMYFUNCTION("IMPORTRANGE(""https://docs.google.com/spreadsheets/d/1IYY_tgx_IHuhSq3AJ5eI5OnqOPBNLWSHKh2a30DoXe8/edit?usp=sharing"",""สงขลา!J471"")"),137)</f>
        <v>137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IFERROR(__xludf.DUMMYFUNCTION("IMPORTRANGE(""https://docs.google.com/spreadsheets/d/1IYY_tgx_IHuhSq3AJ5eI5OnqOPBNLWSHKh2a30DoXe8/edit?usp=sharing"",""สงขลา!J472"")"),2005)</f>
        <v>2005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IFERROR(__xludf.DUMMYFUNCTION("IMPORTRANGE(""https://docs.google.com/spreadsheets/d/1IYY_tgx_IHuhSq3AJ5eI5OnqOPBNLWSHKh2a30DoXe8/edit?usp=sharing"",""สงขลา!J475"")"),105)</f>
        <v>105</v>
      </c>
      <c r="K580" s="378">
        <f ca="1">IF(I580&gt;0,J580*100/I580,0)</f>
        <v>47.727272727272727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IFERROR(__xludf.DUMMYFUNCTION("IMPORTRANGE(""https://docs.google.com/spreadsheets/d/1IYY_tgx_IHuhSq3AJ5eI5OnqOPBNLWSHKh2a30DoXe8/edit?usp=sharing"",""สงขลา!M475"")"),283670)</f>
        <v>283670</v>
      </c>
      <c r="O580" s="379">
        <f t="shared" ref="O580:O584" ca="1" si="124">+IF(L580&gt;0,N580*100/L580,0)</f>
        <v>75.319951144389577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IFERROR(__xludf.DUMMYFUNCTION("IMPORTRANGE(""https://docs.google.com/spreadsheets/d/1IYY_tgx_IHuhSq3AJ5eI5OnqOPBNLWSHKh2a30DoXe8/edit?usp=sharing"",""สงขลา!M477"")"),283670)</f>
        <v>283670</v>
      </c>
      <c r="O582" s="175">
        <f t="shared" ca="1" si="124"/>
        <v>75.319951144389577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IFERROR(__xludf.DUMMYFUNCTION("IMPORTRANGE(""https://docs.google.com/spreadsheets/d/1IYY_tgx_IHuhSq3AJ5eI5OnqOPBNLWSHKh2a30DoXe8/edit?usp=sharing"",""สงขลา!M479"")"),283670)</f>
        <v>283670</v>
      </c>
      <c r="O584" s="175">
        <f t="shared" ca="1" si="124"/>
        <v>75.319951144389577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IFERROR(__xludf.DUMMYFUNCTION("IMPORTRANGE(""https://docs.google.com/spreadsheets/d/1IYY_tgx_IHuhSq3AJ5eI5OnqOPBNLWSHKh2a30DoXe8/edit?usp=sharing"",""สงขลา!M482"")"),106096)</f>
        <v>106096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IFERROR(__xludf.DUMMYFUNCTION("IMPORTRANGE(""https://docs.google.com/spreadsheets/d/1IYY_tgx_IHuhSq3AJ5eI5OnqOPBNLWSHKh2a30DoXe8/edit?usp=sharing"",""สงขลา!M483"")"),177574)</f>
        <v>177574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IFERROR(__xludf.DUMMYFUNCTION("IMPORTRANGE(""https://docs.google.com/spreadsheets/d/1IYY_tgx_IHuhSq3AJ5eI5OnqOPBNLWSHKh2a30DoXe8/edit?usp=sharing"",""สงขลา!J488"")"),80)</f>
        <v>80</v>
      </c>
      <c r="K593" s="167">
        <f t="shared" ca="1" si="125"/>
        <v>36.363636363636367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IFERROR(__xludf.DUMMYFUNCTION("IMPORTRANGE(""https://docs.google.com/spreadsheets/d/1IYY_tgx_IHuhSq3AJ5eI5OnqOPBNLWSHKh2a30DoXe8/edit?usp=sharing"",""สงขลา!J489"")"),28.84)</f>
        <v>28.84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IFERROR(__xludf.DUMMYFUNCTION("IMPORTRANGE(""https://docs.google.com/spreadsheets/d/1IYY_tgx_IHuhSq3AJ5eI5OnqOPBNLWSHKh2a30DoXe8/edit?usp=sharing"",""สงขลา!J490"")"),105)</f>
        <v>105</v>
      </c>
      <c r="K595" s="167">
        <f t="shared" ca="1" si="125"/>
        <v>47.727272727272727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IFERROR(__xludf.DUMMYFUNCTION("IMPORTRANGE(""https://docs.google.com/spreadsheets/d/1IYY_tgx_IHuhSq3AJ5eI5OnqOPBNLWSHKh2a30DoXe8/edit?usp=sharing"",""สงขลา!J491"")"),37.42)</f>
        <v>37.42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IFERROR(__xludf.DUMMYFUNCTION("IMPORTRANGE(""https://docs.google.com/spreadsheets/d/1IYY_tgx_IHuhSq3AJ5eI5OnqOPBNLWSHKh2a30DoXe8/edit?usp=sharing"",""สงขลา!M492"")"),14115)</f>
        <v>14115</v>
      </c>
      <c r="O597" s="418">
        <f t="shared" ref="O597:O601" ca="1" si="126">+IF(L597&gt;0,N597*100/L597,0)</f>
        <v>310.2197802197802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IFERROR(__xludf.DUMMYFUNCTION("IMPORTRANGE(""https://docs.google.com/spreadsheets/d/1IYY_tgx_IHuhSq3AJ5eI5OnqOPBNLWSHKh2a30DoXe8/edit?usp=sharing"",""สงขลา!M494"")"),14115)</f>
        <v>14115</v>
      </c>
      <c r="O599" s="175">
        <f t="shared" ca="1" si="126"/>
        <v>310.2197802197802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IFERROR(__xludf.DUMMYFUNCTION("IMPORTRANGE(""https://docs.google.com/spreadsheets/d/1IYY_tgx_IHuhSq3AJ5eI5OnqOPBNLWSHKh2a30DoXe8/edit?usp=sharing"",""สงขลา!M496"")"),14115)</f>
        <v>14115</v>
      </c>
      <c r="O601" s="175">
        <f t="shared" ca="1" si="126"/>
        <v>310.2197802197802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IFERROR(__xludf.DUMMYFUNCTION("IMPORTRANGE(""https://docs.google.com/spreadsheets/d/1IYY_tgx_IHuhSq3AJ5eI5OnqOPBNLWSHKh2a30DoXe8/edit?usp=sharing"",""สงขลา!M500"")"),14115)</f>
        <v>14115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IFERROR(__xludf.DUMMYFUNCTION("IMPORTRANGE(""https://docs.google.com/spreadsheets/d/1IYY_tgx_IHuhSq3AJ5eI5OnqOPBNLWSHKh2a30DoXe8/edit?usp=sharing"",""สงขลา!I523"")"),3312075.76)</f>
        <v>3312075.76</v>
      </c>
      <c r="J628" s="347">
        <f ca="1">IFERROR(__xludf.DUMMYFUNCTION("IMPORTRANGE(""https://docs.google.com/spreadsheets/d/1IYY_tgx_IHuhSq3AJ5eI5OnqOPBNLWSHKh2a30DoXe8/edit?usp=sharing"",""สงขลา!J523"")"),2626422.79)</f>
        <v>2626422.79</v>
      </c>
      <c r="K628" s="348">
        <f t="shared" ref="K628:K635" ca="1" si="129">IF(I628&gt;0,J628*100/I628,0)</f>
        <v>79.298391109266177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IFERROR(__xludf.DUMMYFUNCTION("IMPORTRANGE(""https://docs.google.com/spreadsheets/d/1IYY_tgx_IHuhSq3AJ5eI5OnqOPBNLWSHKh2a30DoXe8/edit?usp=sharing"",""สงขลา!I524"")"),265)</f>
        <v>265</v>
      </c>
      <c r="J629" s="347">
        <f ca="1">IFERROR(__xludf.DUMMYFUNCTION("IMPORTRANGE(""https://docs.google.com/spreadsheets/d/1IYY_tgx_IHuhSq3AJ5eI5OnqOPBNLWSHKh2a30DoXe8/edit?usp=sharing"",""สงขลา!J524"")"),236)</f>
        <v>236</v>
      </c>
      <c r="K629" s="348">
        <f t="shared" ca="1" si="129"/>
        <v>89.056603773584911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IFERROR(__xludf.DUMMYFUNCTION("IMPORTRANGE(""https://docs.google.com/spreadsheets/d/1IYY_tgx_IHuhSq3AJ5eI5OnqOPBNLWSHKh2a30DoXe8/edit?usp=sharing"",""สงขลา!J525"")"),287664.67)</f>
        <v>287664.67</v>
      </c>
      <c r="K630" s="348">
        <f t="shared" ca="1" si="129"/>
        <v>31.024864624328433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IFERROR(__xludf.DUMMYFUNCTION("IMPORTRANGE(""https://docs.google.com/spreadsheets/d/1IYY_tgx_IHuhSq3AJ5eI5OnqOPBNLWSHKh2a30DoXe8/edit?usp=sharing"",""สงขลา!J526"")"),44)</f>
        <v>44</v>
      </c>
      <c r="K631" s="348">
        <f t="shared" ca="1" si="129"/>
        <v>104.76190476190476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IFERROR(__xludf.DUMMYFUNCTION("IMPORTRANGE(""https://docs.google.com/spreadsheets/d/1IYY_tgx_IHuhSq3AJ5eI5OnqOPBNLWSHKh2a30DoXe8/edit?usp=sharing"",""สงขลา!J529"")"),1800000)</f>
        <v>1800000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IFERROR(__xludf.DUMMYFUNCTION("IMPORTRANGE(""https://docs.google.com/spreadsheets/d/1IYY_tgx_IHuhSq3AJ5eI5OnqOPBNLWSHKh2a30DoXe8/edit?usp=sharing"",""สงขลา!I530"")"),36)</f>
        <v>36</v>
      </c>
      <c r="J635" s="518">
        <f ca="1">IFERROR(__xludf.DUMMYFUNCTION("IMPORTRANGE(""https://docs.google.com/spreadsheets/d/1IYY_tgx_IHuhSq3AJ5eI5OnqOPBNLWSHKh2a30DoXe8/edit?usp=sharing"",""สงขลา!J530"")"),40)</f>
        <v>40</v>
      </c>
      <c r="K635" s="493">
        <f t="shared" ca="1" si="129"/>
        <v>111.11111111111111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42578125" customWidth="1"/>
    <col min="8" max="8" width="10.85546875" customWidth="1"/>
    <col min="9" max="9" width="14.85546875" customWidth="1"/>
    <col min="10" max="10" width="14.14062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2448986</v>
      </c>
      <c r="M8" s="23">
        <f t="shared" ca="1" si="0"/>
        <v>1974222</v>
      </c>
      <c r="N8" s="23">
        <f t="shared" ca="1" si="0"/>
        <v>2105090.35</v>
      </c>
      <c r="O8" s="22">
        <f t="shared" ref="O8:O16" ca="1" si="1">IF(L8&gt;0,N8*100/L8,0)</f>
        <v>85.957631035865461</v>
      </c>
      <c r="P8" s="22">
        <f t="shared" ref="P8:P16" ca="1" si="2">IF(M8&gt;0,N8*100/M8,0)</f>
        <v>106.62885683575605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2448986</v>
      </c>
      <c r="M10" s="30">
        <f t="shared" ca="1" si="4"/>
        <v>1974222</v>
      </c>
      <c r="N10" s="30">
        <f t="shared" ca="1" si="4"/>
        <v>2105090.35</v>
      </c>
      <c r="O10" s="29">
        <f t="shared" ca="1" si="1"/>
        <v>85.957631035865461</v>
      </c>
      <c r="P10" s="29">
        <f t="shared" ca="1" si="2"/>
        <v>106.62885683575605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2279986</v>
      </c>
      <c r="M12" s="38">
        <f t="shared" ca="1" si="6"/>
        <v>1805222</v>
      </c>
      <c r="N12" s="38">
        <f t="shared" ca="1" si="6"/>
        <v>1936090.35</v>
      </c>
      <c r="O12" s="38">
        <f t="shared" ca="1" si="1"/>
        <v>84.916764839784108</v>
      </c>
      <c r="P12" s="38">
        <f t="shared" ca="1" si="2"/>
        <v>107.24943247977257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935386</v>
      </c>
      <c r="M14" s="38">
        <f t="shared" si="8"/>
        <v>0</v>
      </c>
      <c r="N14" s="38">
        <f t="shared" ca="1" si="8"/>
        <v>402323.36</v>
      </c>
      <c r="O14" s="41">
        <f t="shared" ca="1" si="1"/>
        <v>43.011479752743789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1947510</v>
      </c>
      <c r="M18" s="23">
        <f t="shared" ca="1" si="11"/>
        <v>1974222</v>
      </c>
      <c r="N18" s="23">
        <f t="shared" ca="1" si="11"/>
        <v>1702766.99</v>
      </c>
      <c r="O18" s="22">
        <f t="shared" ref="O18:O20" ca="1" si="12">IF(L18&gt;0,N18*100/L18,0)</f>
        <v>87.433029355433348</v>
      </c>
      <c r="P18" s="22">
        <f t="shared" ref="P18:P26" ca="1" si="13">IF(M18&gt;0,N18*100/M18,0)</f>
        <v>86.250026086225361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1947510</v>
      </c>
      <c r="M20" s="30">
        <f t="shared" ca="1" si="15"/>
        <v>1974222</v>
      </c>
      <c r="N20" s="30">
        <f t="shared" ca="1" si="15"/>
        <v>1702766.99</v>
      </c>
      <c r="O20" s="29">
        <f t="shared" ca="1" si="12"/>
        <v>87.433029355433348</v>
      </c>
      <c r="P20" s="29">
        <f t="shared" ca="1" si="13"/>
        <v>86.250026086225361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1778510</v>
      </c>
      <c r="M22" s="42">
        <f t="shared" ca="1" si="18"/>
        <v>1805222</v>
      </c>
      <c r="N22" s="41">
        <f t="shared" ca="1" si="18"/>
        <v>1533766.99</v>
      </c>
      <c r="O22" s="41">
        <f t="shared" ca="1" si="17"/>
        <v>86.238873551455995</v>
      </c>
      <c r="P22" s="41">
        <f t="shared" ca="1" si="13"/>
        <v>84.962790726015967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433910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501476</v>
      </c>
      <c r="M28" s="23">
        <f t="shared" si="23"/>
        <v>0</v>
      </c>
      <c r="N28" s="23">
        <f t="shared" ca="1" si="23"/>
        <v>402323.36</v>
      </c>
      <c r="O28" s="22">
        <f t="shared" ref="O28:O30" ca="1" si="24">IF(L28&gt;0,N28*100/L28,0)</f>
        <v>80.227839418037945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501476</v>
      </c>
      <c r="M30" s="30">
        <f t="shared" si="27"/>
        <v>0</v>
      </c>
      <c r="N30" s="30">
        <f t="shared" ca="1" si="27"/>
        <v>402323.36</v>
      </c>
      <c r="O30" s="29">
        <f t="shared" ca="1" si="24"/>
        <v>80.227839418037945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501476</v>
      </c>
      <c r="M32" s="41">
        <f t="shared" si="30"/>
        <v>0</v>
      </c>
      <c r="N32" s="41">
        <f t="shared" ca="1" si="30"/>
        <v>402323.36</v>
      </c>
      <c r="O32" s="41">
        <f t="shared" ca="1" si="29"/>
        <v>80.227839418037945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501476</v>
      </c>
      <c r="M34" s="41">
        <f t="shared" si="32"/>
        <v>0</v>
      </c>
      <c r="N34" s="41">
        <f t="shared" ca="1" si="32"/>
        <v>402323.36</v>
      </c>
      <c r="O34" s="41">
        <f t="shared" ca="1" si="29"/>
        <v>80.227839418037945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1947510</v>
      </c>
      <c r="M37" s="55">
        <f t="shared" ca="1" si="33"/>
        <v>1974222</v>
      </c>
      <c r="N37" s="55">
        <f t="shared" ca="1" si="33"/>
        <v>1702766.99</v>
      </c>
      <c r="O37" s="56">
        <f t="shared" ca="1" si="29"/>
        <v>87.433029355433348</v>
      </c>
      <c r="P37" s="56">
        <f t="shared" ca="1" si="25"/>
        <v>86.250026086225361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306800</v>
      </c>
      <c r="N41" s="79">
        <f t="shared" ca="1" si="34"/>
        <v>265848.09999999998</v>
      </c>
      <c r="O41" s="78">
        <f t="shared" ref="O41:O43" ca="1" si="35">IF(L41&gt;0,N41*100/L41,0)</f>
        <v>86.651923076923069</v>
      </c>
      <c r="P41" s="78">
        <f t="shared" ref="P41:P43" ca="1" si="36">IF(M41&gt;0,N41*100/M41,0)</f>
        <v>86.651923076923069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306800</v>
      </c>
      <c r="N43" s="79">
        <f t="shared" ca="1" si="38"/>
        <v>265848.09999999998</v>
      </c>
      <c r="O43" s="78">
        <f t="shared" ca="1" si="35"/>
        <v>86.651923076923069</v>
      </c>
      <c r="P43" s="78">
        <f t="shared" ca="1" si="36"/>
        <v>86.651923076923069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IFERROR(__xludf.DUMMYFUNCTION("IMPORTRANGE(""https://docs.google.com/spreadsheets/d/1Yj_ptqi66GCucihVvJfMjLAmec39IyEx_6qawtMGysU/edit?usp=sharing"",""สบก!Q93"")"),306800)</f>
        <v>306800</v>
      </c>
      <c r="N45" s="91">
        <f ca="1">IFERROR(__xludf.DUMMYFUNCTION("IMPORTRANGE(""https://docs.google.com/spreadsheets/d/1Yj_ptqi66GCucihVvJfMjLAmec39IyEx_6qawtMGysU/edit?usp=sharing"",""สบก!R93"")"),265848.1)</f>
        <v>265848.09999999998</v>
      </c>
      <c r="O45" s="92">
        <f ca="1">IF(L45&gt;0,N45*100/L45,0)</f>
        <v>86.651923076923069</v>
      </c>
      <c r="P45" s="92">
        <f ca="1">IF(M45&gt;0,N45*100/M45,0)</f>
        <v>86.651923076923069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340212</v>
      </c>
      <c r="N53" s="125">
        <f t="shared" ca="1" si="39"/>
        <v>298881</v>
      </c>
      <c r="O53" s="124">
        <f t="shared" ref="O53:O55" ca="1" si="40">IF(L53&gt;0,N53*100/L53,0)</f>
        <v>79.701599999999999</v>
      </c>
      <c r="P53" s="124">
        <f t="shared" ref="P53:P55" ca="1" si="41">IF(M53&gt;0,N53*100/M53,0)</f>
        <v>87.851398539734049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340212</v>
      </c>
      <c r="N55" s="125">
        <f t="shared" ca="1" si="43"/>
        <v>298881</v>
      </c>
      <c r="O55" s="124">
        <f t="shared" ca="1" si="40"/>
        <v>79.701599999999999</v>
      </c>
      <c r="P55" s="124">
        <f t="shared" ca="1" si="41"/>
        <v>87.851398539734049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IFERROR(__xludf.DUMMYFUNCTION("IMPORTRANGE(""https://docs.google.com/spreadsheets/d/1Yj_ptqi66GCucihVvJfMjLAmec39IyEx_6qawtMGysU/edit?usp=sharing"",""สบก!Z93"")"),340212)</f>
        <v>340212</v>
      </c>
      <c r="N57" s="91">
        <f ca="1">IFERROR(__xludf.DUMMYFUNCTION("IMPORTRANGE(""https://docs.google.com/spreadsheets/d/1Yj_ptqi66GCucihVvJfMjLAmec39IyEx_6qawtMGysU/edit?usp=sharing"",""สบก!AA93"")"),298881)</f>
        <v>298881</v>
      </c>
      <c r="O57" s="92">
        <f ca="1">IF(L57&gt;0,N57*100/L57,0)</f>
        <v>79.701599999999999</v>
      </c>
      <c r="P57" s="92">
        <f ca="1">IF(M57&gt;0,N57*100/M57,0)</f>
        <v>87.851398539734049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77590</v>
      </c>
      <c r="M118" s="156">
        <f t="shared" ca="1" si="58"/>
        <v>77590</v>
      </c>
      <c r="N118" s="156">
        <f t="shared" ca="1" si="58"/>
        <v>74706.34</v>
      </c>
      <c r="O118" s="155">
        <f t="shared" ref="O118:O120" ca="1" si="59">IF(L118&gt;0,N118*100/L118,0)</f>
        <v>96.283464363964427</v>
      </c>
      <c r="P118" s="155">
        <f t="shared" ref="P118:P120" ca="1" si="60">IF(M118&gt;0,N118*100/M118,0)</f>
        <v>96.283464363964427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77590</v>
      </c>
      <c r="M120" s="161">
        <f t="shared" ca="1" si="62"/>
        <v>77590</v>
      </c>
      <c r="N120" s="161">
        <f t="shared" ca="1" si="62"/>
        <v>74706.34</v>
      </c>
      <c r="O120" s="160">
        <f t="shared" ca="1" si="59"/>
        <v>96.283464363964427</v>
      </c>
      <c r="P120" s="160">
        <f t="shared" ca="1" si="60"/>
        <v>96.283464363964427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77590</v>
      </c>
      <c r="M122" s="173">
        <f ca="1">IFERROR(__xludf.DUMMYFUNCTION("IMPORTRANGE(""https://docs.google.com/spreadsheets/d/1Yj_ptqi66GCucihVvJfMjLAmec39IyEx_6qawtMGysU/edit?usp=sharing"",""สบก!BA93"")"),77590)</f>
        <v>77590</v>
      </c>
      <c r="N122" s="174">
        <f ca="1">IFERROR(__xludf.DUMMYFUNCTION("IMPORTRANGE(""https://docs.google.com/spreadsheets/d/1Yj_ptqi66GCucihVvJfMjLAmec39IyEx_6qawtMGysU/edit?usp=sharing"",""สบก!BB93"")"),74706.34)</f>
        <v>74706.34</v>
      </c>
      <c r="O122" s="175">
        <f ca="1">IF(L122&gt;0,N122*100/L122,0)</f>
        <v>96.283464363964427</v>
      </c>
      <c r="P122" s="175">
        <f ca="1">IF(M122&gt;0,N122*100/M122,0)</f>
        <v>96.283464363964427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IFERROR(__xludf.DUMMYFUNCTION("IMPORTRANGE(""https://docs.google.com/spreadsheets/d/1Yj_ptqi66GCucihVvJfMjLAmec39IyEx_6qawtMGysU/edit?usp=sharing"",""สบก!AX93"")"),77590)</f>
        <v>77590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50700</v>
      </c>
      <c r="M140" s="156">
        <f t="shared" ca="1" si="64"/>
        <v>50700</v>
      </c>
      <c r="N140" s="156">
        <f t="shared" ca="1" si="64"/>
        <v>49735</v>
      </c>
      <c r="O140" s="155">
        <f t="shared" ref="O140:O142" ca="1" si="65">IF(L140&gt;0,N140*100/L140,0)</f>
        <v>98.096646942800788</v>
      </c>
      <c r="P140" s="155">
        <f t="shared" ref="P140:P142" ca="1" si="66">IF(M140&gt;0,N140*100/M140,0)</f>
        <v>98.096646942800788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50700</v>
      </c>
      <c r="M142" s="161">
        <f t="shared" ca="1" si="68"/>
        <v>50700</v>
      </c>
      <c r="N142" s="161">
        <f t="shared" ca="1" si="68"/>
        <v>49735</v>
      </c>
      <c r="O142" s="160">
        <f t="shared" ca="1" si="65"/>
        <v>98.096646942800788</v>
      </c>
      <c r="P142" s="160">
        <f t="shared" ca="1" si="66"/>
        <v>98.096646942800788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50700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IFERROR(__xludf.DUMMYFUNCTION("IMPORTRANGE(""https://docs.google.com/spreadsheets/d/1Yj_ptqi66GCucihVvJfMjLAmec39IyEx_6qawtMGysU/edit?usp=sharing"",""สบก!BK93"")"),49735)</f>
        <v>49735</v>
      </c>
      <c r="O144" s="175">
        <f ca="1">IF(L144&gt;0,N144*100/L144,0)</f>
        <v>98.096646942800788</v>
      </c>
      <c r="P144" s="175">
        <f ca="1">IF(M144&gt;0,N144*100/M144,0)</f>
        <v>98.096646942800788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IFERROR(__xludf.DUMMYFUNCTION("IMPORTRANGE(""https://docs.google.com/spreadsheets/d/1Yj_ptqi66GCucihVvJfMjLAmec39IyEx_6qawtMGysU/edit?usp=sharing"",""สบก!BG93"")"),50700)</f>
        <v>50700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IFERROR(__xludf.DUMMYFUNCTION("IMPORTRANGE(""https://docs.google.com/spreadsheets/d/1IYY_tgx_IHuhSq3AJ5eI5OnqOPBNLWSHKh2a30DoXe8/edit?usp=sharing"",""สตูล!J84"")"),100)</f>
        <v>100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IFERROR(__xludf.DUMMYFUNCTION("IMPORTRANGE(""https://docs.google.com/spreadsheets/d/1IYY_tgx_IHuhSq3AJ5eI5OnqOPBNLWSHKh2a30DoXe8/edit?usp=sharing"",""สตูล!J85"")"),100)</f>
        <v>100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IFERROR(__xludf.DUMMYFUNCTION("IMPORTRANGE(""https://docs.google.com/spreadsheets/d/1IYY_tgx_IHuhSq3AJ5eI5OnqOPBNLWSHKh2a30DoXe8/edit?usp=sharing"",""สตูล!J114"")"),6400)</f>
        <v>6400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IFERROR(__xludf.DUMMYFUNCTION("IMPORTRANGE(""https://docs.google.com/spreadsheets/d/1IYY_tgx_IHuhSq3AJ5eI5OnqOPBNLWSHKh2a30DoXe8/edit?usp=sharing"",""สตูล!J124"")"),6400)</f>
        <v>6400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IFERROR(__xludf.DUMMYFUNCTION("IMPORTRANGE(""https://docs.google.com/spreadsheets/d/1IYY_tgx_IHuhSq3AJ5eI5OnqOPBNLWSHKh2a30DoXe8/edit?usp=sharing"",""สตูล!J125"")"),6400)</f>
        <v>6400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146248</v>
      </c>
      <c r="O271" s="155">
        <f t="shared" ref="O271:O273" ca="1" si="84">IF(L271&gt;0,N271*100/L271,0)</f>
        <v>78.123931623931625</v>
      </c>
      <c r="P271" s="155">
        <f t="shared" ref="P271:P273" ca="1" si="85">IF(M271&gt;0,N271*100/M271,0)</f>
        <v>78.123931623931625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146248</v>
      </c>
      <c r="O273" s="160">
        <f t="shared" ca="1" si="84"/>
        <v>78.123931623931625</v>
      </c>
      <c r="P273" s="160">
        <f t="shared" ca="1" si="85"/>
        <v>78.123931623931625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IFERROR(__xludf.DUMMYFUNCTION("IMPORTRANGE(""https://docs.google.com/spreadsheets/d/1Yj_ptqi66GCucihVvJfMjLAmec39IyEx_6qawtMGysU/edit?usp=sharing"",""สบก!CL93"")"),146248)</f>
        <v>146248</v>
      </c>
      <c r="O275" s="175">
        <f ca="1">IF(L275&gt;0,N275*100/L275,0)</f>
        <v>78.123931623931625</v>
      </c>
      <c r="P275" s="175">
        <f ca="1">IF(M275&gt;0,N275*100/M275,0)</f>
        <v>78.123931623931625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IFERROR(__xludf.DUMMYFUNCTION("IMPORTRANGE(""https://docs.google.com/spreadsheets/d/1IYY_tgx_IHuhSq3AJ5eI5OnqOPBNLWSHKh2a30DoXe8/edit?usp=sharing"",""สตูล!J228"")"),68)</f>
        <v>68</v>
      </c>
      <c r="K328" s="323">
        <f ca="1">IF(I328&gt;0,J328*100/I328,0)</f>
        <v>136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987850</v>
      </c>
      <c r="N329" s="156">
        <f t="shared" ca="1" si="98"/>
        <v>843478.55</v>
      </c>
      <c r="O329" s="155">
        <f t="shared" ref="O329:O331" ca="1" si="99">IF(L329&gt;0,N329*100/L329,0)</f>
        <v>91.053980676850003</v>
      </c>
      <c r="P329" s="155">
        <f t="shared" ref="P329:P331" ca="1" si="100">IF(M329&gt;0,N329*100/M329,0)</f>
        <v>85.385286227666143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987850</v>
      </c>
      <c r="N331" s="161">
        <f t="shared" ca="1" si="102"/>
        <v>843478.55</v>
      </c>
      <c r="O331" s="160">
        <f t="shared" ca="1" si="99"/>
        <v>91.053980676850003</v>
      </c>
      <c r="P331" s="160">
        <f t="shared" ca="1" si="100"/>
        <v>85.385286227666143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IFERROR(__xludf.DUMMYFUNCTION("IMPORTRANGE(""https://docs.google.com/spreadsheets/d/1Yj_ptqi66GCucihVvJfMjLAmec39IyEx_6qawtMGysU/edit?usp=sharing"",""สบก!DL93"")"),818850)</f>
        <v>818850</v>
      </c>
      <c r="N333" s="174">
        <f ca="1">IFERROR(__xludf.DUMMYFUNCTION("IMPORTRANGE(""https://docs.google.com/spreadsheets/d/1Yj_ptqi66GCucihVvJfMjLAmec39IyEx_6qawtMGysU/edit?usp=sharing"",""สบก!DM93"")"),674478.55)</f>
        <v>674478.55</v>
      </c>
      <c r="O333" s="175">
        <f ca="1">IF(L333&gt;0,N333*100/L333,0)</f>
        <v>89.057707796923481</v>
      </c>
      <c r="P333" s="175">
        <f ca="1">IF(M333&gt;0,N333*100/M333,0)</f>
        <v>82.368999206203824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IFERROR(__xludf.DUMMYFUNCTION("IMPORTRANGE(""https://docs.google.com/spreadsheets/d/1IYY_tgx_IHuhSq3AJ5eI5OnqOPBNLWSHKh2a30DoXe8/edit?usp=sharing"",""สตูล!J234"")"),107)</f>
        <v>107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IFERROR(__xludf.DUMMYFUNCTION("IMPORTRANGE(""https://docs.google.com/spreadsheets/d/1IYY_tgx_IHuhSq3AJ5eI5OnqOPBNLWSHKh2a30DoXe8/edit?usp=sharing"",""สตูล!J235"")"),550.13)</f>
        <v>550.13</v>
      </c>
      <c r="K340" s="348">
        <f t="shared" ca="1" si="103"/>
        <v>114.61041666666667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IFERROR(__xludf.DUMMYFUNCTION("IMPORTRANGE(""https://docs.google.com/spreadsheets/d/1IYY_tgx_IHuhSq3AJ5eI5OnqOPBNLWSHKh2a30DoXe8/edit?usp=sharing"",""สตูล!J236"")"),107)</f>
        <v>107</v>
      </c>
      <c r="K341" s="348">
        <f t="shared" ca="1" si="103"/>
        <v>214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IFERROR(__xludf.DUMMYFUNCTION("IMPORTRANGE(""https://docs.google.com/spreadsheets/d/1IYY_tgx_IHuhSq3AJ5eI5OnqOPBNLWSHKh2a30DoXe8/edit?usp=sharing"",""สตูล!J237"")"),550.13)</f>
        <v>550.13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IFERROR(__xludf.DUMMYFUNCTION("IMPORTRANGE(""https://docs.google.com/spreadsheets/d/1IYY_tgx_IHuhSq3AJ5eI5OnqOPBNLWSHKh2a30DoXe8/edit?usp=sharing"",""สตูล!J240"")"),68)</f>
        <v>68</v>
      </c>
      <c r="K345" s="348">
        <f t="shared" ca="1" si="103"/>
        <v>136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IFERROR(__xludf.DUMMYFUNCTION("IMPORTRANGE(""https://docs.google.com/spreadsheets/d/1IYY_tgx_IHuhSq3AJ5eI5OnqOPBNLWSHKh2a30DoXe8/edit?usp=sharing"",""สตูล!J241"")"),378.63)</f>
        <v>378.63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IFERROR(__xludf.DUMMYFUNCTION("IMPORTRANGE(""https://docs.google.com/spreadsheets/d/1IYY_tgx_IHuhSq3AJ5eI5OnqOPBNLWSHKh2a30DoXe8/edit?usp=sharing"",""สตูล!L242"")"),501476)</f>
        <v>501476</v>
      </c>
      <c r="M347" s="364"/>
      <c r="N347" s="364">
        <f ca="1">IFERROR(__xludf.DUMMYFUNCTION("IMPORTRANGE(""https://docs.google.com/spreadsheets/d/1IYY_tgx_IHuhSq3AJ5eI5OnqOPBNLWSHKh2a30DoXe8/edit?usp=sharing"",""สตูล!M242"")"),402323.36)</f>
        <v>402323.36</v>
      </c>
      <c r="O347" s="364">
        <f ca="1">+IF(L347&gt;0,N347*100/L347,0)</f>
        <v>80.227839418037945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IFERROR(__xludf.DUMMYFUNCTION("IMPORTRANGE(""https://docs.google.com/spreadsheets/d/1IYY_tgx_IHuhSq3AJ5eI5OnqOPBNLWSHKh2a30DoXe8/edit?usp=sharing"",""สตูล!M275"")"),76100)</f>
        <v>76100</v>
      </c>
      <c r="O380" s="379">
        <f ca="1">+IF(L380&gt;0,N380*100/L380,0)</f>
        <v>86.763196898871286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IFERROR(__xludf.DUMMYFUNCTION("IMPORTRANGE(""https://docs.google.com/spreadsheets/d/1IYY_tgx_IHuhSq3AJ5eI5OnqOPBNLWSHKh2a30DoXe8/edit?usp=sharing"",""สตูล!M278"")"),76100)</f>
        <v>76100</v>
      </c>
      <c r="O383" s="169">
        <f t="shared" ca="1" si="109"/>
        <v>86.763196898871286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IFERROR(__xludf.DUMMYFUNCTION("IMPORTRANGE(""https://docs.google.com/spreadsheets/d/1IYY_tgx_IHuhSq3AJ5eI5OnqOPBNLWSHKh2a30DoXe8/edit?usp=sharing"",""สตูล!M280"")"),76100)</f>
        <v>76100</v>
      </c>
      <c r="O385" s="175">
        <f t="shared" ca="1" si="109"/>
        <v>86.763196898871286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IFERROR(__xludf.DUMMYFUNCTION("IMPORTRANGE(""https://docs.google.com/spreadsheets/d/1IYY_tgx_IHuhSq3AJ5eI5OnqOPBNLWSHKh2a30DoXe8/edit?usp=sharing"",""สตูล!M284"")"),12150)</f>
        <v>12150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IFERROR(__xludf.DUMMYFUNCTION("IMPORTRANGE(""https://docs.google.com/spreadsheets/d/1IYY_tgx_IHuhSq3AJ5eI5OnqOPBNLWSHKh2a30DoXe8/edit?usp=sharing"",""สตูล!M296"")"),79232)</f>
        <v>79232</v>
      </c>
      <c r="O401" s="379">
        <f ca="1">+IF(L401&gt;0,N401*100/L401,0)</f>
        <v>97.074246508208773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IFERROR(__xludf.DUMMYFUNCTION("IMPORTRANGE(""https://docs.google.com/spreadsheets/d/1IYY_tgx_IHuhSq3AJ5eI5OnqOPBNLWSHKh2a30DoXe8/edit?usp=sharing"",""สตูล!M299"")"),79232)</f>
        <v>79232</v>
      </c>
      <c r="O404" s="175">
        <f t="shared" ca="1" si="112"/>
        <v>97.074246508208773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IFERROR(__xludf.DUMMYFUNCTION("IMPORTRANGE(""https://docs.google.com/spreadsheets/d/1IYY_tgx_IHuhSq3AJ5eI5OnqOPBNLWSHKh2a30DoXe8/edit?usp=sharing"",""สตูล!M301"")"),79232)</f>
        <v>79232</v>
      </c>
      <c r="O406" s="175">
        <f t="shared" ca="1" si="112"/>
        <v>97.074246508208773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IFERROR(__xludf.DUMMYFUNCTION("IMPORTRANGE(""https://docs.google.com/spreadsheets/d/1IYY_tgx_IHuhSq3AJ5eI5OnqOPBNLWSHKh2a30DoXe8/edit?usp=sharing"",""สตูล!M305"")"),19332)</f>
        <v>19332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IFERROR(__xludf.DUMMYFUNCTION("IMPORTRANGE(""https://docs.google.com/spreadsheets/d/1IYY_tgx_IHuhSq3AJ5eI5OnqOPBNLWSHKh2a30DoXe8/edit?usp=sharing"",""สตูล!M350"")"),84750.36)</f>
        <v>84750.36</v>
      </c>
      <c r="O455" s="379">
        <f t="shared" ref="O455:O459" ca="1" si="116">+IF(L455&gt;0,N455*100/L455,0)</f>
        <v>93.208059300970021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IFERROR(__xludf.DUMMYFUNCTION("IMPORTRANGE(""https://docs.google.com/spreadsheets/d/1IYY_tgx_IHuhSq3AJ5eI5OnqOPBNLWSHKh2a30DoXe8/edit?usp=sharing"",""สตูล!M352"")"),84750.36)</f>
        <v>84750.36</v>
      </c>
      <c r="O457" s="175">
        <f t="shared" ca="1" si="116"/>
        <v>93.208059300970021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IFERROR(__xludf.DUMMYFUNCTION("IMPORTRANGE(""https://docs.google.com/spreadsheets/d/1IYY_tgx_IHuhSq3AJ5eI5OnqOPBNLWSHKh2a30DoXe8/edit?usp=sharing"",""สตูล!M354"")"),84750.36)</f>
        <v>84750.36</v>
      </c>
      <c r="O459" s="175">
        <f t="shared" ca="1" si="116"/>
        <v>93.208059300970021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IFERROR(__xludf.DUMMYFUNCTION("IMPORTRANGE(""https://docs.google.com/spreadsheets/d/1IYY_tgx_IHuhSq3AJ5eI5OnqOPBNLWSHKh2a30DoXe8/edit?usp=sharing"",""สตูล!M358"")"),84750.36)</f>
        <v>84750.36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IFERROR(__xludf.DUMMYFUNCTION("IMPORTRANGE(""https://docs.google.com/spreadsheets/d/1IYY_tgx_IHuhSq3AJ5eI5OnqOPBNLWSHKh2a30DoXe8/edit?usp=sharing"",""สตูล!M428"")"),26360)</f>
        <v>26360</v>
      </c>
      <c r="O533" s="418">
        <f t="shared" ref="O533:O537" ca="1" si="118">+IF(L533&gt;0,N533*100/L533,0)</f>
        <v>80.759803921568633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IFERROR(__xludf.DUMMYFUNCTION("IMPORTRANGE(""https://docs.google.com/spreadsheets/d/1IYY_tgx_IHuhSq3AJ5eI5OnqOPBNLWSHKh2a30DoXe8/edit?usp=sharing"",""สตูล!M430"")"),26360)</f>
        <v>26360</v>
      </c>
      <c r="O535" s="175">
        <f t="shared" ca="1" si="118"/>
        <v>80.759803921568633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IFERROR(__xludf.DUMMYFUNCTION("IMPORTRANGE(""https://docs.google.com/spreadsheets/d/1IYY_tgx_IHuhSq3AJ5eI5OnqOPBNLWSHKh2a30DoXe8/edit?usp=sharing"",""สตูล!M432"")"),26360)</f>
        <v>26360</v>
      </c>
      <c r="O537" s="175">
        <f t="shared" ca="1" si="118"/>
        <v>80.759803921568633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IFERROR(__xludf.DUMMYFUNCTION("IMPORTRANGE(""https://docs.google.com/spreadsheets/d/1IYY_tgx_IHuhSq3AJ5eI5OnqOPBNLWSHKh2a30DoXe8/edit?usp=sharing"",""สตูล!M436"")"),9320)</f>
        <v>9320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IFERROR(__xludf.DUMMYFUNCTION("IMPORTRANGE(""https://docs.google.com/spreadsheets/d/1IYY_tgx_IHuhSq3AJ5eI5OnqOPBNLWSHKh2a30DoXe8/edit?usp=sharing"",""สตูล!J459"")"),377)</f>
        <v>377</v>
      </c>
      <c r="K564" s="378">
        <f ca="1">IF(I564&gt;0,J564*100/I564,0)</f>
        <v>188.5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IFERROR(__xludf.DUMMYFUNCTION("IMPORTRANGE(""https://docs.google.com/spreadsheets/d/1IYY_tgx_IHuhSq3AJ5eI5OnqOPBNLWSHKh2a30DoXe8/edit?usp=sharing"",""สตูล!M459"")"),62651)</f>
        <v>62651</v>
      </c>
      <c r="O564" s="379">
        <f t="shared" ref="O564:O568" ca="1" si="122">+IF(L564&gt;0,N564*100/L564,0)</f>
        <v>50.330173521850902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IFERROR(__xludf.DUMMYFUNCTION("IMPORTRANGE(""https://docs.google.com/spreadsheets/d/1IYY_tgx_IHuhSq3AJ5eI5OnqOPBNLWSHKh2a30DoXe8/edit?usp=sharing"",""สตูล!M461"")"),62651)</f>
        <v>62651</v>
      </c>
      <c r="O566" s="175">
        <f t="shared" ca="1" si="122"/>
        <v>50.330173521850902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IFERROR(__xludf.DUMMYFUNCTION("IMPORTRANGE(""https://docs.google.com/spreadsheets/d/1IYY_tgx_IHuhSq3AJ5eI5OnqOPBNLWSHKh2a30DoXe8/edit?usp=sharing"",""สตูล!M463"")"),62651)</f>
        <v>62651</v>
      </c>
      <c r="O568" s="175">
        <f t="shared" ca="1" si="122"/>
        <v>50.330173521850902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IFERROR(__xludf.DUMMYFUNCTION("IMPORTRANGE(""https://docs.google.com/spreadsheets/d/1IYY_tgx_IHuhSq3AJ5eI5OnqOPBNLWSHKh2a30DoXe8/edit?usp=sharing"",""สตูล!M467"")"),62651)</f>
        <v>62651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IFERROR(__xludf.DUMMYFUNCTION("IMPORTRANGE(""https://docs.google.com/spreadsheets/d/1IYY_tgx_IHuhSq3AJ5eI5OnqOPBNLWSHKh2a30DoXe8/edit?usp=sharing"",""สตูล!J468"")"),377)</f>
        <v>377</v>
      </c>
      <c r="K573" s="208">
        <f ca="1">IF(I573&gt;0,J573*100/I573,0)</f>
        <v>188.5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IFERROR(__xludf.DUMMYFUNCTION("IMPORTRANGE(""https://docs.google.com/spreadsheets/d/1IYY_tgx_IHuhSq3AJ5eI5OnqOPBNLWSHKh2a30DoXe8/edit?usp=sharing"",""สตูล!J472"")"),278)</f>
        <v>278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14.074074074074074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14.074074074074074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14.074074074074074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IFERROR(__xludf.DUMMYFUNCTION("IMPORTRANGE(""https://docs.google.com/spreadsheets/d/1IYY_tgx_IHuhSq3AJ5eI5OnqOPBNLWSHKh2a30DoXe8/edit?usp=sharing"",""สตูล!J525"")"),4873)</f>
        <v>4873</v>
      </c>
      <c r="K630" s="348">
        <f t="shared" ca="1" si="129"/>
        <v>39.288881722163993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IFERROR(__xludf.DUMMYFUNCTION("IMPORTRANGE(""https://docs.google.com/spreadsheets/d/1IYY_tgx_IHuhSq3AJ5eI5OnqOPBNLWSHKh2a30DoXe8/edit?usp=sharing"",""สตูล!I530"")"),17)</f>
        <v>17</v>
      </c>
      <c r="J635" s="518">
        <f ca="1">IFERROR(__xludf.DUMMYFUNCTION("IMPORTRANGE(""https://docs.google.com/spreadsheets/d/1IYY_tgx_IHuhSq3AJ5eI5OnqOPBNLWSHKh2a30DoXe8/edit?usp=sharing"",""สตูล!J530"")"),15)</f>
        <v>15</v>
      </c>
      <c r="K635" s="493">
        <f t="shared" ca="1" si="129"/>
        <v>88.235294117647058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7008108</v>
      </c>
      <c r="M8" s="23">
        <f t="shared" ca="1" si="0"/>
        <v>4352166</v>
      </c>
      <c r="N8" s="23">
        <f t="shared" ca="1" si="0"/>
        <v>5019665.6400000006</v>
      </c>
      <c r="O8" s="22">
        <f t="shared" ref="O8:O16" ca="1" si="1">IF(L8&gt;0,N8*100/L8,0)</f>
        <v>71.626545138859171</v>
      </c>
      <c r="P8" s="22">
        <f t="shared" ref="P8:P16" ca="1" si="2">IF(M8&gt;0,N8*100/M8,0)</f>
        <v>115.33718245122085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7008108</v>
      </c>
      <c r="M10" s="30">
        <f t="shared" ca="1" si="4"/>
        <v>4352166</v>
      </c>
      <c r="N10" s="30">
        <f t="shared" ca="1" si="4"/>
        <v>5019665.6400000006</v>
      </c>
      <c r="O10" s="29">
        <f t="shared" ca="1" si="1"/>
        <v>71.626545138859171</v>
      </c>
      <c r="P10" s="29">
        <f t="shared" ca="1" si="2"/>
        <v>115.33718245122085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6859308</v>
      </c>
      <c r="M12" s="38">
        <f t="shared" ca="1" si="6"/>
        <v>4203366</v>
      </c>
      <c r="N12" s="38">
        <f t="shared" ca="1" si="6"/>
        <v>4870865.6400000006</v>
      </c>
      <c r="O12" s="38">
        <f t="shared" ca="1" si="1"/>
        <v>71.01103551553598</v>
      </c>
      <c r="P12" s="38">
        <f t="shared" ca="1" si="2"/>
        <v>115.88012178810983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4471108</v>
      </c>
      <c r="M14" s="38">
        <f t="shared" si="8"/>
        <v>0</v>
      </c>
      <c r="N14" s="38">
        <f t="shared" ca="1" si="8"/>
        <v>1491248.21</v>
      </c>
      <c r="O14" s="41">
        <f t="shared" ca="1" si="1"/>
        <v>33.352990131305262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4248770</v>
      </c>
      <c r="M18" s="23">
        <f t="shared" ca="1" si="11"/>
        <v>4352166</v>
      </c>
      <c r="N18" s="23">
        <f t="shared" ca="1" si="11"/>
        <v>3528417.43</v>
      </c>
      <c r="O18" s="22">
        <f t="shared" ref="O18:O20" ca="1" si="12">IF(L18&gt;0,N18*100/L18,0)</f>
        <v>83.045620967950725</v>
      </c>
      <c r="P18" s="22">
        <f t="shared" ref="P18:P26" ca="1" si="13">IF(M18&gt;0,N18*100/M18,0)</f>
        <v>81.072675766503394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4248770</v>
      </c>
      <c r="M20" s="30">
        <f t="shared" ca="1" si="15"/>
        <v>4352166</v>
      </c>
      <c r="N20" s="30">
        <f t="shared" ca="1" si="15"/>
        <v>3528417.43</v>
      </c>
      <c r="O20" s="29">
        <f t="shared" ca="1" si="12"/>
        <v>83.045620967950725</v>
      </c>
      <c r="P20" s="29">
        <f t="shared" ca="1" si="13"/>
        <v>81.072675766503394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4099970</v>
      </c>
      <c r="M22" s="42">
        <f t="shared" ca="1" si="18"/>
        <v>4203366</v>
      </c>
      <c r="N22" s="41">
        <f t="shared" ca="1" si="18"/>
        <v>3379617.43</v>
      </c>
      <c r="O22" s="41">
        <f t="shared" ca="1" si="17"/>
        <v>82.430296563145589</v>
      </c>
      <c r="P22" s="41">
        <f t="shared" ca="1" si="13"/>
        <v>80.402644689993693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1711770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2759338</v>
      </c>
      <c r="M28" s="23">
        <f t="shared" si="23"/>
        <v>0</v>
      </c>
      <c r="N28" s="23">
        <f t="shared" ca="1" si="23"/>
        <v>1491248.21</v>
      </c>
      <c r="O28" s="22">
        <f t="shared" ref="O28:O30" ca="1" si="24">IF(L28&gt;0,N28*100/L28,0)</f>
        <v>54.043694900733435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2759338</v>
      </c>
      <c r="M30" s="30">
        <f t="shared" si="27"/>
        <v>0</v>
      </c>
      <c r="N30" s="30">
        <f t="shared" ca="1" si="27"/>
        <v>1491248.21</v>
      </c>
      <c r="O30" s="29">
        <f t="shared" ca="1" si="24"/>
        <v>54.043694900733435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2759338</v>
      </c>
      <c r="M32" s="41">
        <f t="shared" si="30"/>
        <v>0</v>
      </c>
      <c r="N32" s="41">
        <f t="shared" ca="1" si="30"/>
        <v>1491248.21</v>
      </c>
      <c r="O32" s="41">
        <f t="shared" ca="1" si="29"/>
        <v>54.043694900733435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2759338</v>
      </c>
      <c r="M34" s="41">
        <f t="shared" si="32"/>
        <v>0</v>
      </c>
      <c r="N34" s="41">
        <f t="shared" ca="1" si="32"/>
        <v>1491248.21</v>
      </c>
      <c r="O34" s="41">
        <f t="shared" ca="1" si="29"/>
        <v>54.043694900733435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4248770</v>
      </c>
      <c r="M37" s="55">
        <f t="shared" ca="1" si="33"/>
        <v>4352166</v>
      </c>
      <c r="N37" s="55">
        <f t="shared" ca="1" si="33"/>
        <v>3528417.43</v>
      </c>
      <c r="O37" s="56">
        <f t="shared" ca="1" si="29"/>
        <v>83.045620967950725</v>
      </c>
      <c r="P37" s="56">
        <f t="shared" ca="1" si="25"/>
        <v>81.072675766503394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530800</v>
      </c>
      <c r="N41" s="79">
        <f t="shared" ca="1" si="34"/>
        <v>451162.8</v>
      </c>
      <c r="O41" s="78">
        <f t="shared" ref="O41:O43" ca="1" si="35">IF(L41&gt;0,N41*100/L41,0)</f>
        <v>84.99675960813866</v>
      </c>
      <c r="P41" s="78">
        <f t="shared" ref="P41:P43" ca="1" si="36">IF(M41&gt;0,N41*100/M41,0)</f>
        <v>84.99675960813866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530800</v>
      </c>
      <c r="N43" s="79">
        <f t="shared" ca="1" si="38"/>
        <v>451162.8</v>
      </c>
      <c r="O43" s="78">
        <f t="shared" ca="1" si="35"/>
        <v>84.99675960813866</v>
      </c>
      <c r="P43" s="78">
        <f t="shared" ca="1" si="36"/>
        <v>84.99675960813866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IFERROR(__xludf.DUMMYFUNCTION("IMPORTRANGE(""https://docs.google.com/spreadsheets/d/1Yj_ptqi66GCucihVvJfMjLAmec39IyEx_6qawtMGysU/edit?usp=sharing"",""สบก!R94"")"),451162.8)</f>
        <v>451162.8</v>
      </c>
      <c r="O45" s="92">
        <f ca="1">IF(L45&gt;0,N45*100/L45,0)</f>
        <v>84.99675960813866</v>
      </c>
      <c r="P45" s="92">
        <f ca="1">IF(M45&gt;0,N45*100/M45,0)</f>
        <v>84.99675960813866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696616</v>
      </c>
      <c r="N53" s="125">
        <f t="shared" ca="1" si="39"/>
        <v>663050</v>
      </c>
      <c r="O53" s="124">
        <f t="shared" ref="O53:O55" ca="1" si="40">IF(L53&gt;0,N53*100/L53,0)</f>
        <v>98.962686567164184</v>
      </c>
      <c r="P53" s="124">
        <f t="shared" ref="P53:P55" ca="1" si="41">IF(M53&gt;0,N53*100/M53,0)</f>
        <v>95.181563443848546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696616</v>
      </c>
      <c r="N55" s="125">
        <f t="shared" ca="1" si="43"/>
        <v>663050</v>
      </c>
      <c r="O55" s="124">
        <f t="shared" ca="1" si="40"/>
        <v>98.962686567164184</v>
      </c>
      <c r="P55" s="124">
        <f t="shared" ca="1" si="41"/>
        <v>95.181563443848546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IFERROR(__xludf.DUMMYFUNCTION("IMPORTRANGE(""https://docs.google.com/spreadsheets/d/1Yj_ptqi66GCucihVvJfMjLAmec39IyEx_6qawtMGysU/edit?usp=sharing"",""สบก!Z94"")"),696616)</f>
        <v>696616</v>
      </c>
      <c r="N57" s="91">
        <f ca="1">IFERROR(__xludf.DUMMYFUNCTION("IMPORTRANGE(""https://docs.google.com/spreadsheets/d/1Yj_ptqi66GCucihVvJfMjLAmec39IyEx_6qawtMGysU/edit?usp=sharing"",""สบก!AA94"")"),663050)</f>
        <v>663050</v>
      </c>
      <c r="O57" s="92">
        <f ca="1">IF(L57&gt;0,N57*100/L57,0)</f>
        <v>98.962686567164184</v>
      </c>
      <c r="P57" s="92">
        <f ca="1">IF(M57&gt;0,N57*100/M57,0)</f>
        <v>95.181563443848546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70490</v>
      </c>
      <c r="M118" s="156">
        <f t="shared" ca="1" si="58"/>
        <v>70490</v>
      </c>
      <c r="N118" s="156">
        <f t="shared" ca="1" si="58"/>
        <v>70490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70490</v>
      </c>
      <c r="M120" s="161">
        <f t="shared" ca="1" si="62"/>
        <v>70490</v>
      </c>
      <c r="N120" s="161">
        <f t="shared" ca="1" si="62"/>
        <v>70490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70490</v>
      </c>
      <c r="M122" s="173">
        <f ca="1">IFERROR(__xludf.DUMMYFUNCTION("IMPORTRANGE(""https://docs.google.com/spreadsheets/d/1Yj_ptqi66GCucihVvJfMjLAmec39IyEx_6qawtMGysU/edit?usp=sharing"",""สบก!BA94"")"),70490)</f>
        <v>70490</v>
      </c>
      <c r="N122" s="174">
        <f ca="1">IFERROR(__xludf.DUMMYFUNCTION("IMPORTRANGE(""https://docs.google.com/spreadsheets/d/1Yj_ptqi66GCucihVvJfMjLAmec39IyEx_6qawtMGysU/edit?usp=sharing"",""สบก!BB94"")"),70490)</f>
        <v>70490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IFERROR(__xludf.DUMMYFUNCTION("IMPORTRANGE(""https://docs.google.com/spreadsheets/d/1Yj_ptqi66GCucihVvJfMjLAmec39IyEx_6qawtMGysU/edit?usp=sharing"",""สบก!AX94"")"),70490)</f>
        <v>70490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55416</v>
      </c>
      <c r="O140" s="155">
        <f t="shared" ref="O140:O142" ca="1" si="65">IF(L140&gt;0,N140*100/L140,0)</f>
        <v>97.221052631578942</v>
      </c>
      <c r="P140" s="155">
        <f t="shared" ref="P140:P142" ca="1" si="66">IF(M140&gt;0,N140*100/M140,0)</f>
        <v>97.221052631578942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55416</v>
      </c>
      <c r="O142" s="160">
        <f t="shared" ca="1" si="65"/>
        <v>97.221052631578942</v>
      </c>
      <c r="P142" s="160">
        <f t="shared" ca="1" si="66"/>
        <v>97.221052631578942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IFERROR(__xludf.DUMMYFUNCTION("IMPORTRANGE(""https://docs.google.com/spreadsheets/d/1Yj_ptqi66GCucihVvJfMjLAmec39IyEx_6qawtMGysU/edit?usp=sharing"",""สบก!BK94"")"),55416)</f>
        <v>55416</v>
      </c>
      <c r="O144" s="175">
        <f ca="1">IF(L144&gt;0,N144*100/L144,0)</f>
        <v>97.221052631578942</v>
      </c>
      <c r="P144" s="175">
        <f ca="1">IF(M144&gt;0,N144*100/M144,0)</f>
        <v>97.221052631578942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IFERROR(__xludf.DUMMYFUNCTION("IMPORTRANGE(""https://docs.google.com/spreadsheets/d/1IYY_tgx_IHuhSq3AJ5eI5OnqOPBNLWSHKh2a30DoXe8/edit?usp=sharing"",""สุราษฎร์ธานี!J84"")"),90)</f>
        <v>90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IFERROR(__xludf.DUMMYFUNCTION("IMPORTRANGE(""https://docs.google.com/spreadsheets/d/1IYY_tgx_IHuhSq3AJ5eI5OnqOPBNLWSHKh2a30DoXe8/edit?usp=sharing"",""สุราษฎร์ธานี!J85"")"),90)</f>
        <v>90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87120</v>
      </c>
      <c r="O250" s="155">
        <f t="shared" ref="O250:O252" ca="1" si="78">IF(L250&gt;0,N250*100/L250,0)</f>
        <v>97.887640449438209</v>
      </c>
      <c r="P250" s="155">
        <f t="shared" ref="P250:P252" ca="1" si="79">IF(M250&gt;0,N250*100/M250,0)</f>
        <v>97.887640449438209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87120</v>
      </c>
      <c r="O252" s="160">
        <f t="shared" ca="1" si="78"/>
        <v>97.887640449438209</v>
      </c>
      <c r="P252" s="160">
        <f t="shared" ca="1" si="79"/>
        <v>97.887640449438209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IFERROR(__xludf.DUMMYFUNCTION("IMPORTRANGE(""https://docs.google.com/spreadsheets/d/1Yj_ptqi66GCucihVvJfMjLAmec39IyEx_6qawtMGysU/edit?usp=sharing"",""สบก!CC94"")"),87120)</f>
        <v>87120</v>
      </c>
      <c r="O254" s="175">
        <f ca="1">IF(L254&gt;0,N254*100/L254,0)</f>
        <v>97.887640449438209</v>
      </c>
      <c r="P254" s="175">
        <f ca="1">IF(M254&gt;0,N254*100/M254,0)</f>
        <v>97.887640449438209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IFERROR(__xludf.DUMMYFUNCTION("IMPORTRANGE(""https://docs.google.com/spreadsheets/d/1IYY_tgx_IHuhSq3AJ5eI5OnqOPBNLWSHKh2a30DoXe8/edit?usp=sharing"",""สุราษฎร์ธานี!J181"")"),25)</f>
        <v>25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465380</v>
      </c>
      <c r="N271" s="156">
        <f t="shared" ca="1" si="83"/>
        <v>346396.84</v>
      </c>
      <c r="O271" s="155">
        <f t="shared" ref="O271:O273" ca="1" si="84">IF(L271&gt;0,N271*100/L271,0)</f>
        <v>77.389821268990175</v>
      </c>
      <c r="P271" s="155">
        <f t="shared" ref="P271:P273" ca="1" si="85">IF(M271&gt;0,N271*100/M271,0)</f>
        <v>74.433117022648162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465380</v>
      </c>
      <c r="N273" s="161">
        <f t="shared" ca="1" si="87"/>
        <v>346396.84</v>
      </c>
      <c r="O273" s="160">
        <f t="shared" ca="1" si="84"/>
        <v>77.389821268990175</v>
      </c>
      <c r="P273" s="160">
        <f t="shared" ca="1" si="85"/>
        <v>74.433117022648162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IFERROR(__xludf.DUMMYFUNCTION("IMPORTRANGE(""https://docs.google.com/spreadsheets/d/1Yj_ptqi66GCucihVvJfMjLAmec39IyEx_6qawtMGysU/edit?usp=sharing"",""สบก!CK94"")"),465380)</f>
        <v>465380</v>
      </c>
      <c r="N275" s="174">
        <f ca="1">IFERROR(__xludf.DUMMYFUNCTION("IMPORTRANGE(""https://docs.google.com/spreadsheets/d/1Yj_ptqi66GCucihVvJfMjLAmec39IyEx_6qawtMGysU/edit?usp=sharing"",""สบก!CL94"")"),346396.84)</f>
        <v>346396.84</v>
      </c>
      <c r="O275" s="175">
        <f ca="1">IF(L275&gt;0,N275*100/L275,0)</f>
        <v>77.389821268990175</v>
      </c>
      <c r="P275" s="175">
        <f ca="1">IF(M275&gt;0,N275*100/M275,0)</f>
        <v>74.433117022648162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227909.76000000001</v>
      </c>
      <c r="O310" s="155">
        <f t="shared" ref="O310:O312" ca="1" si="94">IF(L310&gt;0,N310*100/L310,0)</f>
        <v>81.805369705671211</v>
      </c>
      <c r="P310" s="155">
        <f t="shared" ref="P310:P312" ca="1" si="95">IF(M310&gt;0,N310*100/M310,0)</f>
        <v>81.805369705671211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227909.76000000001</v>
      </c>
      <c r="O312" s="160">
        <f t="shared" ca="1" si="94"/>
        <v>81.805369705671211</v>
      </c>
      <c r="P312" s="160">
        <f t="shared" ca="1" si="95"/>
        <v>81.805369705671211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IFERROR(__xludf.DUMMYFUNCTION("IMPORTRANGE(""https://docs.google.com/spreadsheets/d/1Yj_ptqi66GCucihVvJfMjLAmec39IyEx_6qawtMGysU/edit?usp=sharing"",""สบก!DD94"")"),227909.76)</f>
        <v>227909.76000000001</v>
      </c>
      <c r="O314" s="175">
        <f ca="1">IF(L314&gt;0,N314*100/L314,0)</f>
        <v>81.805369705671211</v>
      </c>
      <c r="P314" s="175">
        <f ca="1">IF(M314&gt;0,N314*100/M314,0)</f>
        <v>81.805369705671211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IFERROR(__xludf.DUMMYFUNCTION("IMPORTRANGE(""https://docs.google.com/spreadsheets/d/1IYY_tgx_IHuhSq3AJ5eI5OnqOPBNLWSHKh2a30DoXe8/edit?usp=sharing"",""สุราษฎร์ธานี!J228"")"),951)</f>
        <v>951</v>
      </c>
      <c r="K328" s="323">
        <f ca="1">IF(I328&gt;0,J328*100/I328,0)</f>
        <v>126.8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2059810</v>
      </c>
      <c r="N329" s="156">
        <f t="shared" ca="1" si="98"/>
        <v>1522402.03</v>
      </c>
      <c r="O329" s="155">
        <f t="shared" ref="O329:O331" ca="1" si="99">IF(L329&gt;0,N329*100/L329,0)</f>
        <v>76.089285339437524</v>
      </c>
      <c r="P329" s="155">
        <f t="shared" ref="P329:P331" ca="1" si="100">IF(M329&gt;0,N329*100/M329,0)</f>
        <v>73.909828090940422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2059810</v>
      </c>
      <c r="N331" s="161">
        <f t="shared" ca="1" si="102"/>
        <v>1522402.03</v>
      </c>
      <c r="O331" s="160">
        <f t="shared" ca="1" si="99"/>
        <v>76.089285339437524</v>
      </c>
      <c r="P331" s="160">
        <f t="shared" ca="1" si="100"/>
        <v>73.909828090940422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IFERROR(__xludf.DUMMYFUNCTION("IMPORTRANGE(""https://docs.google.com/spreadsheets/d/1Yj_ptqi66GCucihVvJfMjLAmec39IyEx_6qawtMGysU/edit?usp=sharing"",""สบก!DM94"")"),1385602.03)</f>
        <v>1385602.03</v>
      </c>
      <c r="O333" s="175">
        <f ca="1">IF(L333&gt;0,N333*100/L333,0)</f>
        <v>74.334474063980338</v>
      </c>
      <c r="P333" s="175">
        <f ca="1">IF(M333&gt;0,N333*100/M333,0)</f>
        <v>72.05381303269354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IFERROR(__xludf.DUMMYFUNCTION("IMPORTRANGE(""https://docs.google.com/spreadsheets/d/1IYY_tgx_IHuhSq3AJ5eI5OnqOPBNLWSHKh2a30DoXe8/edit?usp=sharing"",""สุราษฎร์ธานี!J235"")"),8259.4)</f>
        <v>8259.4</v>
      </c>
      <c r="K340" s="348">
        <f t="shared" ca="1" si="103"/>
        <v>137.65666666666667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IFERROR(__xludf.DUMMYFUNCTION("IMPORTRANGE(""https://docs.google.com/spreadsheets/d/1IYY_tgx_IHuhSq3AJ5eI5OnqOPBNLWSHKh2a30DoXe8/edit?usp=sharing"",""สุราษฎร์ธานี!J236"")"),1208)</f>
        <v>1208</v>
      </c>
      <c r="K341" s="348">
        <f t="shared" ca="1" si="103"/>
        <v>161.06666666666666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IFERROR(__xludf.DUMMYFUNCTION("IMPORTRANGE(""https://docs.google.com/spreadsheets/d/1IYY_tgx_IHuhSq3AJ5eI5OnqOPBNLWSHKh2a30DoXe8/edit?usp=sharing"",""สุราษฎร์ธานี!J237"")"),16111.15)</f>
        <v>16111.15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IFERROR(__xludf.DUMMYFUNCTION("IMPORTRANGE(""https://docs.google.com/spreadsheets/d/1IYY_tgx_IHuhSq3AJ5eI5OnqOPBNLWSHKh2a30DoXe8/edit?usp=sharing"",""สุราษฎร์ธานี!J240"")"),951)</f>
        <v>951</v>
      </c>
      <c r="K345" s="348">
        <f t="shared" ca="1" si="103"/>
        <v>126.8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IFERROR(__xludf.DUMMYFUNCTION("IMPORTRANGE(""https://docs.google.com/spreadsheets/d/1IYY_tgx_IHuhSq3AJ5eI5OnqOPBNLWSHKh2a30DoXe8/edit?usp=sharing"",""สุราษฎร์ธานี!J241"")"),13370.3699999999)</f>
        <v>13370.369999999901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IFERROR(__xludf.DUMMYFUNCTION("IMPORTRANGE(""https://docs.google.com/spreadsheets/d/1IYY_tgx_IHuhSq3AJ5eI5OnqOPBNLWSHKh2a30DoXe8/edit?usp=sharing"",""สุราษฎร์ธานี!M242"")"),1491248.21)</f>
        <v>1491248.21</v>
      </c>
      <c r="O347" s="364">
        <f ca="1">+IF(L347&gt;0,N347*100/L347,0)</f>
        <v>54.043694900733435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IFERROR(__xludf.DUMMYFUNCTION("IMPORTRANGE(""https://docs.google.com/spreadsheets/d/1IYY_tgx_IHuhSq3AJ5eI5OnqOPBNLWSHKh2a30DoXe8/edit?usp=sharing"",""สุราษฎร์ธานี!M244"")"),272008.63)</f>
        <v>272008.63</v>
      </c>
      <c r="O349" s="379">
        <f ca="1">+IF(L349&gt;0,N349*100/L349,0)</f>
        <v>87.417608304409313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IFERROR(__xludf.DUMMYFUNCTION("IMPORTRANGE(""https://docs.google.com/spreadsheets/d/1IYY_tgx_IHuhSq3AJ5eI5OnqOPBNLWSHKh2a30DoXe8/edit?usp=sharing"",""สุราษฎร์ธานี!M247"")"),272008.63)</f>
        <v>272008.63</v>
      </c>
      <c r="O352" s="169">
        <f t="shared" ca="1" si="105"/>
        <v>87.417608304409313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IFERROR(__xludf.DUMMYFUNCTION("IMPORTRANGE(""https://docs.google.com/spreadsheets/d/1IYY_tgx_IHuhSq3AJ5eI5OnqOPBNLWSHKh2a30DoXe8/edit?usp=sharing"",""สุราษฎร์ธานี!M249"")"),272008.63)</f>
        <v>272008.63</v>
      </c>
      <c r="O354" s="175">
        <f t="shared" ca="1" si="105"/>
        <v>87.417608304409313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IFERROR(__xludf.DUMMYFUNCTION("IMPORTRANGE(""https://docs.google.com/spreadsheets/d/1IYY_tgx_IHuhSq3AJ5eI5OnqOPBNLWSHKh2a30DoXe8/edit?usp=sharing"",""สุราษฎร์ธานี!M252"")"),127008.63)</f>
        <v>127008.63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IFERROR(__xludf.DUMMYFUNCTION("IMPORTRANGE(""https://docs.google.com/spreadsheets/d/1IYY_tgx_IHuhSq3AJ5eI5OnqOPBNLWSHKh2a30DoXe8/edit?usp=sharing"",""สุราษฎร์ธานี!M253"")"),11600)</f>
        <v>11600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IFERROR(__xludf.DUMMYFUNCTION("IMPORTRANGE(""https://docs.google.com/spreadsheets/d/1IYY_tgx_IHuhSq3AJ5eI5OnqOPBNLWSHKh2a30DoXe8/edit?usp=sharing"",""สุราษฎร์ธานี!M275"")"),691242.98)</f>
        <v>691242.98</v>
      </c>
      <c r="O380" s="379">
        <f ca="1">+IF(L380&gt;0,N380*100/L380,0)</f>
        <v>67.20753898806052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IFERROR(__xludf.DUMMYFUNCTION("IMPORTRANGE(""https://docs.google.com/spreadsheets/d/1IYY_tgx_IHuhSq3AJ5eI5OnqOPBNLWSHKh2a30DoXe8/edit?usp=sharing"",""สุราษฎร์ธานี!M278"")"),691242.98)</f>
        <v>691242.98</v>
      </c>
      <c r="O383" s="169">
        <f t="shared" ca="1" si="109"/>
        <v>67.20753898806052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IFERROR(__xludf.DUMMYFUNCTION("IMPORTRANGE(""https://docs.google.com/spreadsheets/d/1IYY_tgx_IHuhSq3AJ5eI5OnqOPBNLWSHKh2a30DoXe8/edit?usp=sharing"",""สุราษฎร์ธานี!M280"")"),691242.98)</f>
        <v>691242.98</v>
      </c>
      <c r="O385" s="175">
        <f t="shared" ca="1" si="109"/>
        <v>67.20753898806052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IFERROR(__xludf.DUMMYFUNCTION("IMPORTRANGE(""https://docs.google.com/spreadsheets/d/1IYY_tgx_IHuhSq3AJ5eI5OnqOPBNLWSHKh2a30DoXe8/edit?usp=sharing"",""สุราษฎร์ธานี!M282"")"),358888.88)</f>
        <v>358888.88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IFERROR(__xludf.DUMMYFUNCTION("IMPORTRANGE(""https://docs.google.com/spreadsheets/d/1IYY_tgx_IHuhSq3AJ5eI5OnqOPBNLWSHKh2a30DoXe8/edit?usp=sharing"",""สุราษฎร์ธานี!M283"")"),107835.5)</f>
        <v>107835.5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IFERROR(__xludf.DUMMYFUNCTION("IMPORTRANGE(""https://docs.google.com/spreadsheets/d/1IYY_tgx_IHuhSq3AJ5eI5OnqOPBNLWSHKh2a30DoXe8/edit?usp=sharing"",""สุราษฎร์ธานี!M284"")"),26519.6)</f>
        <v>26519.599999999999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IFERROR(__xludf.DUMMYFUNCTION("IMPORTRANGE(""https://docs.google.com/spreadsheets/d/1IYY_tgx_IHuhSq3AJ5eI5OnqOPBNLWSHKh2a30DoXe8/edit?usp=sharing"",""สุราษฎร์ธานี!M296"")"),71590)</f>
        <v>71590</v>
      </c>
      <c r="O401" s="379">
        <f ca="1">+IF(L401&gt;0,N401*100/L401,0)</f>
        <v>87.711345258515067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IFERROR(__xludf.DUMMYFUNCTION("IMPORTRANGE(""https://docs.google.com/spreadsheets/d/1IYY_tgx_IHuhSq3AJ5eI5OnqOPBNLWSHKh2a30DoXe8/edit?usp=sharing"",""สุราษฎร์ธานี!M299"")"),71590)</f>
        <v>71590</v>
      </c>
      <c r="O404" s="175">
        <f t="shared" ca="1" si="112"/>
        <v>87.711345258515067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IFERROR(__xludf.DUMMYFUNCTION("IMPORTRANGE(""https://docs.google.com/spreadsheets/d/1IYY_tgx_IHuhSq3AJ5eI5OnqOPBNLWSHKh2a30DoXe8/edit?usp=sharing"",""สุราษฎร์ธานี!M301"")"),71590)</f>
        <v>71590</v>
      </c>
      <c r="O406" s="175">
        <f t="shared" ca="1" si="112"/>
        <v>87.711345258515067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IFERROR(__xludf.DUMMYFUNCTION("IMPORTRANGE(""https://docs.google.com/spreadsheets/d/1IYY_tgx_IHuhSq3AJ5eI5OnqOPBNLWSHKh2a30DoXe8/edit?usp=sharing"",""สุราษฎร์ธานี!M305"")"),11690)</f>
        <v>11690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IFERROR(__xludf.DUMMYFUNCTION("IMPORTRANGE(""https://docs.google.com/spreadsheets/d/1IYY_tgx_IHuhSq3AJ5eI5OnqOPBNLWSHKh2a30DoXe8/edit?usp=sharing"",""สุราษฎร์ธานี!M330"")"),92400)</f>
        <v>92400</v>
      </c>
      <c r="O435" s="418">
        <f t="shared" ref="O435:O439" ca="1" si="114">+IF(L435&gt;0,N435*100/L435,0)</f>
        <v>92.4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IFERROR(__xludf.DUMMYFUNCTION("IMPORTRANGE(""https://docs.google.com/spreadsheets/d/1IYY_tgx_IHuhSq3AJ5eI5OnqOPBNLWSHKh2a30DoXe8/edit?usp=sharing"",""สุราษฎร์ธานี!M332"")"),92400)</f>
        <v>92400</v>
      </c>
      <c r="O437" s="175">
        <f t="shared" ca="1" si="114"/>
        <v>92.4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IFERROR(__xludf.DUMMYFUNCTION("IMPORTRANGE(""https://docs.google.com/spreadsheets/d/1IYY_tgx_IHuhSq3AJ5eI5OnqOPBNLWSHKh2a30DoXe8/edit?usp=sharing"",""สุราษฎร์ธานี!M334"")"),92400)</f>
        <v>92400</v>
      </c>
      <c r="O439" s="175">
        <f t="shared" ca="1" si="114"/>
        <v>92.4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IFERROR(__xludf.DUMMYFUNCTION("IMPORTRANGE(""https://docs.google.com/spreadsheets/d/1IYY_tgx_IHuhSq3AJ5eI5OnqOPBNLWSHKh2a30DoXe8/edit?usp=sharing"",""สุราษฎร์ธานี!M338"")"),43200)</f>
        <v>43200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IFERROR(__xludf.DUMMYFUNCTION("IMPORTRANGE(""https://docs.google.com/spreadsheets/d/1IYY_tgx_IHuhSq3AJ5eI5OnqOPBNLWSHKh2a30DoXe8/edit?usp=sharing"",""สุราษฎร์ธานี!M350"")"),241890.62)</f>
        <v>241890.62</v>
      </c>
      <c r="O455" s="379">
        <f t="shared" ref="O455:O459" ca="1" si="116">+IF(L455&gt;0,N455*100/L455,0)</f>
        <v>23.560055634665694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IFERROR(__xludf.DUMMYFUNCTION("IMPORTRANGE(""https://docs.google.com/spreadsheets/d/1IYY_tgx_IHuhSq3AJ5eI5OnqOPBNLWSHKh2a30DoXe8/edit?usp=sharing"",""สุราษฎร์ธานี!M352"")"),241890.62)</f>
        <v>241890.62</v>
      </c>
      <c r="O457" s="175">
        <f t="shared" ca="1" si="116"/>
        <v>23.560055634665694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IFERROR(__xludf.DUMMYFUNCTION("IMPORTRANGE(""https://docs.google.com/spreadsheets/d/1IYY_tgx_IHuhSq3AJ5eI5OnqOPBNLWSHKh2a30DoXe8/edit?usp=sharing"",""สุราษฎร์ธานี!M354"")"),241890.62)</f>
        <v>241890.62</v>
      </c>
      <c r="O459" s="175">
        <f t="shared" ca="1" si="116"/>
        <v>23.560055634665694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IFERROR(__xludf.DUMMYFUNCTION("IMPORTRANGE(""https://docs.google.com/spreadsheets/d/1IYY_tgx_IHuhSq3AJ5eI5OnqOPBNLWSHKh2a30DoXe8/edit?usp=sharing"",""สุราษฎร์ธานี!M357"")"),123541.99)</f>
        <v>123541.99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IFERROR(__xludf.DUMMYFUNCTION("IMPORTRANGE(""https://docs.google.com/spreadsheets/d/1IYY_tgx_IHuhSq3AJ5eI5OnqOPBNLWSHKh2a30DoXe8/edit?usp=sharing"",""สุราษฎร์ธานี!M358"")"),118348.63)</f>
        <v>118348.63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IFERROR(__xludf.DUMMYFUNCTION("IMPORTRANGE(""https://docs.google.com/spreadsheets/d/1IYY_tgx_IHuhSq3AJ5eI5OnqOPBNLWSHKh2a30DoXe8/edit?usp=sharing"",""สุราษฎร์ธานี!J392"")"),944)</f>
        <v>944</v>
      </c>
      <c r="K497" s="450">
        <f t="shared" ca="1" si="117"/>
        <v>15.272609610095454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IFERROR(__xludf.DUMMYFUNCTION("IMPORTRANGE(""https://docs.google.com/spreadsheets/d/1IYY_tgx_IHuhSq3AJ5eI5OnqOPBNLWSHKh2a30DoXe8/edit?usp=sharing"",""สุราษฎร์ธานี!J393"")"),944)</f>
        <v>944</v>
      </c>
      <c r="K498" s="208">
        <f t="shared" ca="1" si="117"/>
        <v>15.272609610095454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IFERROR(__xludf.DUMMYFUNCTION("IMPORTRANGE(""https://docs.google.com/spreadsheets/d/1IYY_tgx_IHuhSq3AJ5eI5OnqOPBNLWSHKh2a30DoXe8/edit?usp=sharing"",""สุราษฎร์ธานี!J394"")"),61)</f>
        <v>61</v>
      </c>
      <c r="K499" s="208">
        <f t="shared" ca="1" si="117"/>
        <v>13.090128755364807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IFERROR(__xludf.DUMMYFUNCTION("IMPORTRANGE(""https://docs.google.com/spreadsheets/d/1IYY_tgx_IHuhSq3AJ5eI5OnqOPBNLWSHKh2a30DoXe8/edit?usp=sharing"",""สุราษฎร์ธานี!J395"")"),944)</f>
        <v>944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IFERROR(__xludf.DUMMYFUNCTION("IMPORTRANGE(""https://docs.google.com/spreadsheets/d/1IYY_tgx_IHuhSq3AJ5eI5OnqOPBNLWSHKh2a30DoXe8/edit?usp=sharing"",""สุราษฎร์ธานี!J396"")"),61)</f>
        <v>61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IFERROR(__xludf.DUMMYFUNCTION("IMPORTRANGE(""https://docs.google.com/spreadsheets/d/1IYY_tgx_IHuhSq3AJ5eI5OnqOPBNLWSHKh2a30DoXe8/edit?usp=sharing"",""สุราษฎร์ธานี!J397"")"),944)</f>
        <v>944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IFERROR(__xludf.DUMMYFUNCTION("IMPORTRANGE(""https://docs.google.com/spreadsheets/d/1IYY_tgx_IHuhSq3AJ5eI5OnqOPBNLWSHKh2a30DoXe8/edit?usp=sharing"",""สุราษฎร์ธานี!J398"")"),61)</f>
        <v>61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IFERROR(__xludf.DUMMYFUNCTION("IMPORTRANGE(""https://docs.google.com/spreadsheets/d/1IYY_tgx_IHuhSq3AJ5eI5OnqOPBNLWSHKh2a30DoXe8/edit?usp=sharing"",""สุราษฎร์ธานี!M428"")"),29146)</f>
        <v>29146</v>
      </c>
      <c r="O533" s="418">
        <f t="shared" ref="O533:O537" ca="1" si="118">+IF(L533&gt;0,N533*100/L533,0)</f>
        <v>80.871254162042177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IFERROR(__xludf.DUMMYFUNCTION("IMPORTRANGE(""https://docs.google.com/spreadsheets/d/1IYY_tgx_IHuhSq3AJ5eI5OnqOPBNLWSHKh2a30DoXe8/edit?usp=sharing"",""สุราษฎร์ธานี!M430"")"),29146)</f>
        <v>29146</v>
      </c>
      <c r="O535" s="175">
        <f t="shared" ca="1" si="118"/>
        <v>80.871254162042177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IFERROR(__xludf.DUMMYFUNCTION("IMPORTRANGE(""https://docs.google.com/spreadsheets/d/1IYY_tgx_IHuhSq3AJ5eI5OnqOPBNLWSHKh2a30DoXe8/edit?usp=sharing"",""สุราษฎร์ธานี!M432"")"),29146)</f>
        <v>29146</v>
      </c>
      <c r="O537" s="175">
        <f t="shared" ca="1" si="118"/>
        <v>80.871254162042177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IFERROR(__xludf.DUMMYFUNCTION("IMPORTRANGE(""https://docs.google.com/spreadsheets/d/1IYY_tgx_IHuhSq3AJ5eI5OnqOPBNLWSHKh2a30DoXe8/edit?usp=sharing"",""สุราษฎร์ธานี!M436"")"),11967)</f>
        <v>11967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IFERROR(__xludf.DUMMYFUNCTION("IMPORTRANGE(""https://docs.google.com/spreadsheets/d/1IYY_tgx_IHuhSq3AJ5eI5OnqOPBNLWSHKh2a30DoXe8/edit?usp=sharing"",""สุราษฎร์ธานี!J459"")"),9430)</f>
        <v>9430</v>
      </c>
      <c r="K564" s="378">
        <f ca="1">IF(I564&gt;0,J564*100/I564,0)</f>
        <v>304.19354838709677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IFERROR(__xludf.DUMMYFUNCTION("IMPORTRANGE(""https://docs.google.com/spreadsheets/d/1IYY_tgx_IHuhSq3AJ5eI5OnqOPBNLWSHKh2a30DoXe8/edit?usp=sharing"",""สุราษฎร์ธานี!M459"")"),90369.98)</f>
        <v>90369.98</v>
      </c>
      <c r="O564" s="379">
        <f t="shared" ref="O564:O568" ca="1" si="122">+IF(L564&gt;0,N564*100/L564,0)</f>
        <v>54.049031100478466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IFERROR(__xludf.DUMMYFUNCTION("IMPORTRANGE(""https://docs.google.com/spreadsheets/d/1IYY_tgx_IHuhSq3AJ5eI5OnqOPBNLWSHKh2a30DoXe8/edit?usp=sharing"",""สุราษฎร์ธานี!M461"")"),90369.98)</f>
        <v>90369.98</v>
      </c>
      <c r="O566" s="175">
        <f t="shared" ca="1" si="122"/>
        <v>54.049031100478466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IFERROR(__xludf.DUMMYFUNCTION("IMPORTRANGE(""https://docs.google.com/spreadsheets/d/1IYY_tgx_IHuhSq3AJ5eI5OnqOPBNLWSHKh2a30DoXe8/edit?usp=sharing"",""สุราษฎร์ธานี!M463"")"),90369.98)</f>
        <v>90369.98</v>
      </c>
      <c r="O568" s="175">
        <f t="shared" ca="1" si="122"/>
        <v>54.049031100478466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IFERROR(__xludf.DUMMYFUNCTION("IMPORTRANGE(""https://docs.google.com/spreadsheets/d/1IYY_tgx_IHuhSq3AJ5eI5OnqOPBNLWSHKh2a30DoXe8/edit?usp=sharing"",""สุราษฎร์ธานี!M466"")"),85799.98)</f>
        <v>85799.98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IFERROR(__xludf.DUMMYFUNCTION("IMPORTRANGE(""https://docs.google.com/spreadsheets/d/1IYY_tgx_IHuhSq3AJ5eI5OnqOPBNLWSHKh2a30DoXe8/edit?usp=sharing"",""สุราษฎร์ธานี!M467"")"),4570)</f>
        <v>4570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IFERROR(__xludf.DUMMYFUNCTION("IMPORTRANGE(""https://docs.google.com/spreadsheets/d/1IYY_tgx_IHuhSq3AJ5eI5OnqOPBNLWSHKh2a30DoXe8/edit?usp=sharing"",""สุราษฎร์ธานี!J468"")"),9430)</f>
        <v>9430</v>
      </c>
      <c r="K573" s="208">
        <f ca="1">IF(I573&gt;0,J573*100/I573,0)</f>
        <v>304.19354838709677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IFERROR(__xludf.DUMMYFUNCTION("IMPORTRANGE(""https://docs.google.com/spreadsheets/d/1IYY_tgx_IHuhSq3AJ5eI5OnqOPBNLWSHKh2a30DoXe8/edit?usp=sharing"",""สุราษฎร์ธานี!J471"")"),308)</f>
        <v>308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IFERROR(__xludf.DUMMYFUNCTION("IMPORTRANGE(""https://docs.google.com/spreadsheets/d/1IYY_tgx_IHuhSq3AJ5eI5OnqOPBNLWSHKh2a30DoXe8/edit?usp=sharing"",""สุราษฎร์ธานี!J472"")"),9119)</f>
        <v>9119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IFERROR(__xludf.DUMMYFUNCTION("IMPORTRANGE(""https://docs.google.com/spreadsheets/d/1IYY_tgx_IHuhSq3AJ5eI5OnqOPBNLWSHKh2a30DoXe8/edit?usp=sharing"",""สุราษฎร์ธานี!J474"")"),3)</f>
        <v>3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IFERROR(__xludf.DUMMYFUNCTION("IMPORTRANGE(""https://docs.google.com/spreadsheets/d/1IYY_tgx_IHuhSq3AJ5eI5OnqOPBNLWSHKh2a30DoXe8/edit?usp=sharing"",""สุราษฎร์ธานี!J507"")"),1)</f>
        <v>1</v>
      </c>
      <c r="K612" s="167">
        <f t="shared" ca="1" si="127"/>
        <v>1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IFERROR(__xludf.DUMMYFUNCTION("IMPORTRANGE(""https://docs.google.com/spreadsheets/d/1IYY_tgx_IHuhSq3AJ5eI5OnqOPBNLWSHKh2a30DoXe8/edit?usp=sharing"",""สุราษฎร์ธานี!J509"")"),45)</f>
        <v>45</v>
      </c>
      <c r="K614" s="167">
        <f t="shared" ca="1" si="127"/>
        <v>45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IFERROR(__xludf.DUMMYFUNCTION("IMPORTRANGE(""https://docs.google.com/spreadsheets/d/1IYY_tgx_IHuhSq3AJ5eI5OnqOPBNLWSHKh2a30DoXe8/edit?usp=sharing"",""สุราษฎร์ธานี!J523"")"),3061830.95)</f>
        <v>3061830.95</v>
      </c>
      <c r="K628" s="348">
        <f t="shared" ref="K628:K635" ca="1" si="129">IF(I628&gt;0,J628*100/I628,0)</f>
        <v>74.837589309735634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IFERROR(__xludf.DUMMYFUNCTION("IMPORTRANGE(""https://docs.google.com/spreadsheets/d/1IYY_tgx_IHuhSq3AJ5eI5OnqOPBNLWSHKh2a30DoXe8/edit?usp=sharing"",""สุราษฎร์ธานี!J524"")"),196)</f>
        <v>196</v>
      </c>
      <c r="K629" s="348">
        <f t="shared" ca="1" si="129"/>
        <v>77.777777777777771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IFERROR(__xludf.DUMMYFUNCTION("IMPORTRANGE(""https://docs.google.com/spreadsheets/d/1IYY_tgx_IHuhSq3AJ5eI5OnqOPBNLWSHKh2a30DoXe8/edit?usp=sharing"",""สุราษฎร์ธานี!J525"")"),629272.35)</f>
        <v>629272.35</v>
      </c>
      <c r="K630" s="348">
        <f t="shared" ca="1" si="129"/>
        <v>27.421455561001352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IFERROR(__xludf.DUMMYFUNCTION("IMPORTRANGE(""https://docs.google.com/spreadsheets/d/1IYY_tgx_IHuhSq3AJ5eI5OnqOPBNLWSHKh2a30DoXe8/edit?usp=sharing"",""สุราษฎร์ธานี!J526"")"),63)</f>
        <v>63</v>
      </c>
      <c r="K631" s="348">
        <f t="shared" ca="1" si="129"/>
        <v>87.5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IFERROR(__xludf.DUMMYFUNCTION("IMPORTRANGE(""https://docs.google.com/spreadsheets/d/1IYY_tgx_IHuhSq3AJ5eI5OnqOPBNLWSHKh2a30DoXe8/edit?usp=sharing"",""สุราษฎร์ธานี!J529"")"),5000000)</f>
        <v>5000000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IFERROR(__xludf.DUMMYFUNCTION("IMPORTRANGE(""https://docs.google.com/spreadsheets/d/1IYY_tgx_IHuhSq3AJ5eI5OnqOPBNLWSHKh2a30DoXe8/edit?usp=sharing"",""สุราษฎร์ธานี!J530"")"),100)</f>
        <v>100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10259306</v>
      </c>
      <c r="M8" s="23">
        <f t="shared" ca="1" si="0"/>
        <v>9062817</v>
      </c>
      <c r="N8" s="23">
        <f t="shared" ca="1" si="0"/>
        <v>5619047.5800000001</v>
      </c>
      <c r="O8" s="22">
        <f t="shared" ref="O8:O16" ca="1" si="1">IF(L8&gt;0,N8*100/L8,0)</f>
        <v>54.770250346368456</v>
      </c>
      <c r="P8" s="22">
        <f t="shared" ref="P8:P16" ca="1" si="2">IF(M8&gt;0,N8*100/M8,0)</f>
        <v>62.001114885140019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10259306</v>
      </c>
      <c r="M10" s="30">
        <f t="shared" ca="1" si="4"/>
        <v>9062817</v>
      </c>
      <c r="N10" s="30">
        <f t="shared" ca="1" si="4"/>
        <v>5619047.5800000001</v>
      </c>
      <c r="O10" s="29">
        <f t="shared" ca="1" si="1"/>
        <v>54.770250346368456</v>
      </c>
      <c r="P10" s="29">
        <f t="shared" ca="1" si="2"/>
        <v>62.001114885140019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4857736</v>
      </c>
      <c r="M12" s="38">
        <f t="shared" ca="1" si="6"/>
        <v>3661247</v>
      </c>
      <c r="N12" s="38">
        <f t="shared" ca="1" si="6"/>
        <v>3754477.58</v>
      </c>
      <c r="O12" s="38">
        <f t="shared" ca="1" si="1"/>
        <v>77.28862951794828</v>
      </c>
      <c r="P12" s="38">
        <f t="shared" ca="1" si="2"/>
        <v>102.54641601618246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2979736</v>
      </c>
      <c r="M14" s="38">
        <f t="shared" si="8"/>
        <v>0</v>
      </c>
      <c r="N14" s="38">
        <f t="shared" ca="1" si="8"/>
        <v>818378.36</v>
      </c>
      <c r="O14" s="41">
        <f t="shared" ca="1" si="1"/>
        <v>27.464794196532846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5401570</v>
      </c>
      <c r="M16" s="38">
        <f t="shared" ca="1" si="10"/>
        <v>5401570</v>
      </c>
      <c r="N16" s="38">
        <f t="shared" ca="1" si="10"/>
        <v>1864570</v>
      </c>
      <c r="O16" s="50">
        <f t="shared" ca="1" si="1"/>
        <v>34.51903798340112</v>
      </c>
      <c r="P16" s="50">
        <f t="shared" ca="1" si="2"/>
        <v>34.51903798340112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8983033</v>
      </c>
      <c r="M18" s="23">
        <f t="shared" ca="1" si="11"/>
        <v>9062817</v>
      </c>
      <c r="N18" s="23">
        <f t="shared" ca="1" si="11"/>
        <v>4800669.2200000007</v>
      </c>
      <c r="O18" s="22">
        <f t="shared" ref="O18:O20" ca="1" si="12">IF(L18&gt;0,N18*100/L18,0)</f>
        <v>53.441518248903243</v>
      </c>
      <c r="P18" s="22">
        <f t="shared" ref="P18:P26" ca="1" si="13">IF(M18&gt;0,N18*100/M18,0)</f>
        <v>52.971048847174124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8983033</v>
      </c>
      <c r="M20" s="30">
        <f t="shared" ca="1" si="15"/>
        <v>9062817</v>
      </c>
      <c r="N20" s="30">
        <f t="shared" ca="1" si="15"/>
        <v>4800669.2200000007</v>
      </c>
      <c r="O20" s="29">
        <f t="shared" ca="1" si="12"/>
        <v>53.441518248903243</v>
      </c>
      <c r="P20" s="29">
        <f t="shared" ca="1" si="13"/>
        <v>52.971048847174124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3581463</v>
      </c>
      <c r="M22" s="42">
        <f t="shared" ca="1" si="18"/>
        <v>3661247</v>
      </c>
      <c r="N22" s="41">
        <f t="shared" ca="1" si="18"/>
        <v>2936099.22</v>
      </c>
      <c r="O22" s="41">
        <f t="shared" ca="1" si="17"/>
        <v>81.980442629171378</v>
      </c>
      <c r="P22" s="41">
        <f t="shared" ca="1" si="13"/>
        <v>80.193967246678525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1703463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5401570</v>
      </c>
      <c r="M26" s="50">
        <f t="shared" ca="1" si="22"/>
        <v>5401570</v>
      </c>
      <c r="N26" s="50">
        <f t="shared" ca="1" si="22"/>
        <v>1864570</v>
      </c>
      <c r="O26" s="50">
        <f t="shared" ca="1" si="17"/>
        <v>34.51903798340112</v>
      </c>
      <c r="P26" s="50">
        <f t="shared" ca="1" si="13"/>
        <v>34.51903798340112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1276273</v>
      </c>
      <c r="M28" s="23">
        <f t="shared" si="23"/>
        <v>0</v>
      </c>
      <c r="N28" s="23">
        <f t="shared" ca="1" si="23"/>
        <v>818378.36</v>
      </c>
      <c r="O28" s="22">
        <f t="shared" ref="O28:O30" ca="1" si="24">IF(L28&gt;0,N28*100/L28,0)</f>
        <v>64.122516107447225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1276273</v>
      </c>
      <c r="M30" s="30">
        <f t="shared" si="27"/>
        <v>0</v>
      </c>
      <c r="N30" s="30">
        <f t="shared" ca="1" si="27"/>
        <v>818378.36</v>
      </c>
      <c r="O30" s="29">
        <f t="shared" ca="1" si="24"/>
        <v>64.122516107447225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1276273</v>
      </c>
      <c r="M32" s="41">
        <f t="shared" si="30"/>
        <v>0</v>
      </c>
      <c r="N32" s="41">
        <f t="shared" ca="1" si="30"/>
        <v>818378.36</v>
      </c>
      <c r="O32" s="41">
        <f t="shared" ca="1" si="29"/>
        <v>64.122516107447225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1276273</v>
      </c>
      <c r="M34" s="41">
        <f t="shared" si="32"/>
        <v>0</v>
      </c>
      <c r="N34" s="41">
        <f t="shared" ca="1" si="32"/>
        <v>818378.36</v>
      </c>
      <c r="O34" s="41">
        <f t="shared" ca="1" si="29"/>
        <v>64.122516107447225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8983033</v>
      </c>
      <c r="M37" s="55">
        <f t="shared" ca="1" si="33"/>
        <v>9062817</v>
      </c>
      <c r="N37" s="55">
        <f t="shared" ca="1" si="33"/>
        <v>4800669.22</v>
      </c>
      <c r="O37" s="56">
        <f t="shared" ca="1" si="29"/>
        <v>53.441518248903236</v>
      </c>
      <c r="P37" s="56">
        <f t="shared" ca="1" si="25"/>
        <v>52.971048847174117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683800</v>
      </c>
      <c r="N41" s="79">
        <f t="shared" ca="1" si="34"/>
        <v>572678.97</v>
      </c>
      <c r="O41" s="78">
        <f t="shared" ref="O41:O43" ca="1" si="35">IF(L41&gt;0,N41*100/L41,0)</f>
        <v>87.861149125498613</v>
      </c>
      <c r="P41" s="78">
        <f t="shared" ref="P41:P43" ca="1" si="36">IF(M41&gt;0,N41*100/M41,0)</f>
        <v>83.749483767183392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683800</v>
      </c>
      <c r="N43" s="79">
        <f t="shared" ca="1" si="38"/>
        <v>572678.97</v>
      </c>
      <c r="O43" s="78">
        <f t="shared" ca="1" si="35"/>
        <v>87.861149125498613</v>
      </c>
      <c r="P43" s="78">
        <f t="shared" ca="1" si="36"/>
        <v>83.749483767183392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IFERROR(__xludf.DUMMYFUNCTION("IMPORTRANGE(""https://docs.google.com/spreadsheets/d/1Yj_ptqi66GCucihVvJfMjLAmec39IyEx_6qawtMGysU/edit?usp=sharing"",""สบก!Q81"")"),683800)</f>
        <v>683800</v>
      </c>
      <c r="N45" s="91">
        <f ca="1">IFERROR(__xludf.DUMMYFUNCTION("IMPORTRANGE(""https://docs.google.com/spreadsheets/d/1Yj_ptqi66GCucihVvJfMjLAmec39IyEx_6qawtMGysU/edit?usp=sharing"",""สบก!R81"")"),572678.97)</f>
        <v>572678.97</v>
      </c>
      <c r="O45" s="92">
        <f ca="1">IF(L45&gt;0,N45*100/L45,0)</f>
        <v>87.861149125498613</v>
      </c>
      <c r="P45" s="92">
        <f ca="1">IF(M45&gt;0,N45*100/M45,0)</f>
        <v>83.749483767183392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548464</v>
      </c>
      <c r="N53" s="125">
        <f t="shared" ca="1" si="39"/>
        <v>503042.3</v>
      </c>
      <c r="O53" s="124">
        <f t="shared" ref="O53:O55" ca="1" si="40">IF(L53&gt;0,N53*100/L53,0)</f>
        <v>83.840383333333335</v>
      </c>
      <c r="P53" s="124">
        <f t="shared" ref="P53:P55" ca="1" si="41">IF(M53&gt;0,N53*100/M53,0)</f>
        <v>91.718380787070799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548464</v>
      </c>
      <c r="N55" s="125">
        <f t="shared" ca="1" si="43"/>
        <v>503042.3</v>
      </c>
      <c r="O55" s="124">
        <f t="shared" ca="1" si="40"/>
        <v>83.840383333333335</v>
      </c>
      <c r="P55" s="124">
        <f t="shared" ca="1" si="41"/>
        <v>91.718380787070799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IFERROR(__xludf.DUMMYFUNCTION("IMPORTRANGE(""https://docs.google.com/spreadsheets/d/1Yj_ptqi66GCucihVvJfMjLAmec39IyEx_6qawtMGysU/edit?usp=sharing"",""สบก!Z81"")"),548464)</f>
        <v>548464</v>
      </c>
      <c r="N57" s="91">
        <f ca="1">IFERROR(__xludf.DUMMYFUNCTION("IMPORTRANGE(""https://docs.google.com/spreadsheets/d/1Yj_ptqi66GCucihVvJfMjLAmec39IyEx_6qawtMGysU/edit?usp=sharing"",""สบก!AA81"")"),503042.3)</f>
        <v>503042.3</v>
      </c>
      <c r="O57" s="92">
        <f ca="1">IF(L57&gt;0,N57*100/L57,0)</f>
        <v>83.840383333333335</v>
      </c>
      <c r="P57" s="92">
        <f ca="1">IF(M57&gt;0,N57*100/M57,0)</f>
        <v>91.718380787070799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706020</v>
      </c>
      <c r="N66" s="156">
        <f t="shared" ca="1" si="45"/>
        <v>591351.09</v>
      </c>
      <c r="O66" s="155">
        <f t="shared" ref="O66:O68" ca="1" si="46">IF(L66&gt;0,N66*100/L66,0)</f>
        <v>85.430668881826065</v>
      </c>
      <c r="P66" s="155">
        <f t="shared" ref="P66:P68" ca="1" si="47">IF(M66&gt;0,N66*100/M66,0)</f>
        <v>83.758404861052099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706020</v>
      </c>
      <c r="N68" s="161">
        <f t="shared" ca="1" si="49"/>
        <v>591351.09</v>
      </c>
      <c r="O68" s="160">
        <f t="shared" ca="1" si="46"/>
        <v>85.430668881826065</v>
      </c>
      <c r="P68" s="160">
        <f t="shared" ca="1" si="47"/>
        <v>83.758404861052099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IFERROR(__xludf.DUMMYFUNCTION("IMPORTRANGE(""https://docs.google.com/spreadsheets/d/1Yj_ptqi66GCucihVvJfMjLAmec39IyEx_6qawtMGysU/edit?usp=sharing"",""สบก!AI81"")"),706020)</f>
        <v>706020</v>
      </c>
      <c r="N70" s="174">
        <f ca="1">IFERROR(__xludf.DUMMYFUNCTION("IMPORTRANGE(""https://docs.google.com/spreadsheets/d/1Yj_ptqi66GCucihVvJfMjLAmec39IyEx_6qawtMGysU/edit?usp=sharing"",""สบก!AJ81"")"),591351.09)</f>
        <v>591351.09</v>
      </c>
      <c r="O70" s="175">
        <f ca="1">IF(L70&gt;0,N70*100/L70,0)</f>
        <v>85.430668881826065</v>
      </c>
      <c r="P70" s="175">
        <f ca="1">IF(M70&gt;0,N70*100/M70,0)</f>
        <v>83.758404861052099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IFERROR(__xludf.DUMMYFUNCTION("IMPORTRANGE(""https://docs.google.com/spreadsheets/d/1IYY_tgx_IHuhSq3AJ5eI5OnqOPBNLWSHKh2a30DoXe8/edit?usp=sharing"",""กระบี่!J28"")"),1)</f>
        <v>1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23078</v>
      </c>
      <c r="M118" s="156">
        <f t="shared" ca="1" si="58"/>
        <v>23078</v>
      </c>
      <c r="N118" s="156">
        <f t="shared" ca="1" si="58"/>
        <v>8511</v>
      </c>
      <c r="O118" s="155">
        <f t="shared" ref="O118:O120" ca="1" si="59">IF(L118&gt;0,N118*100/L118,0)</f>
        <v>36.879278966981538</v>
      </c>
      <c r="P118" s="155">
        <f t="shared" ref="P118:P120" ca="1" si="60">IF(M118&gt;0,N118*100/M118,0)</f>
        <v>36.879278966981538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23078</v>
      </c>
      <c r="M120" s="161">
        <f t="shared" ca="1" si="62"/>
        <v>23078</v>
      </c>
      <c r="N120" s="161">
        <f t="shared" ca="1" si="62"/>
        <v>8511</v>
      </c>
      <c r="O120" s="160">
        <f t="shared" ca="1" si="59"/>
        <v>36.879278966981538</v>
      </c>
      <c r="P120" s="160">
        <f t="shared" ca="1" si="60"/>
        <v>36.879278966981538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23078</v>
      </c>
      <c r="M122" s="173">
        <f ca="1">IFERROR(__xludf.DUMMYFUNCTION("IMPORTRANGE(""https://docs.google.com/spreadsheets/d/1Yj_ptqi66GCucihVvJfMjLAmec39IyEx_6qawtMGysU/edit?usp=sharing"",""สบก!BA81"")"),23078)</f>
        <v>23078</v>
      </c>
      <c r="N122" s="174">
        <f ca="1">IFERROR(__xludf.DUMMYFUNCTION("IMPORTRANGE(""https://docs.google.com/spreadsheets/d/1Yj_ptqi66GCucihVvJfMjLAmec39IyEx_6qawtMGysU/edit?usp=sharing"",""สบก!BB81"")"),8511)</f>
        <v>8511</v>
      </c>
      <c r="O122" s="175">
        <f ca="1">IF(L122&gt;0,N122*100/L122,0)</f>
        <v>36.879278966981538</v>
      </c>
      <c r="P122" s="175">
        <f ca="1">IF(M122&gt;0,N122*100/M122,0)</f>
        <v>36.879278966981538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IFERROR(__xludf.DUMMYFUNCTION("IMPORTRANGE(""https://docs.google.com/spreadsheets/d/1Yj_ptqi66GCucihVvJfMjLAmec39IyEx_6qawtMGysU/edit?usp=sharing"",""สบก!AX81"")"),23078)</f>
        <v>23078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63552</v>
      </c>
      <c r="O140" s="155">
        <f t="shared" ref="O140:O142" ca="1" si="65">IF(L140&gt;0,N140*100/L140,0)</f>
        <v>90.78857142857143</v>
      </c>
      <c r="P140" s="155">
        <f t="shared" ref="P140:P142" ca="1" si="66">IF(M140&gt;0,N140*100/M140,0)</f>
        <v>90.78857142857143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63552</v>
      </c>
      <c r="O142" s="160">
        <f t="shared" ca="1" si="65"/>
        <v>90.78857142857143</v>
      </c>
      <c r="P142" s="160">
        <f t="shared" ca="1" si="66"/>
        <v>90.78857142857143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IFERROR(__xludf.DUMMYFUNCTION("IMPORTRANGE(""https://docs.google.com/spreadsheets/d/1Yj_ptqi66GCucihVvJfMjLAmec39IyEx_6qawtMGysU/edit?usp=sharing"",""สบก!BK81"")"),63552)</f>
        <v>63552</v>
      </c>
      <c r="O144" s="175">
        <f ca="1">IF(L144&gt;0,N144*100/L144,0)</f>
        <v>90.78857142857143</v>
      </c>
      <c r="P144" s="175">
        <f ca="1">IF(M144&gt;0,N144*100/M144,0)</f>
        <v>90.78857142857143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IFERROR(__xludf.DUMMYFUNCTION("IMPORTRANGE(""https://docs.google.com/spreadsheets/d/1IYY_tgx_IHuhSq3AJ5eI5OnqOPBNLWSHKh2a30DoXe8/edit?usp=sharing"",""กระบี่!J84"")"),37)</f>
        <v>37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IFERROR(__xludf.DUMMYFUNCTION("IMPORTRANGE(""https://docs.google.com/spreadsheets/d/1IYY_tgx_IHuhSq3AJ5eI5OnqOPBNLWSHKh2a30DoXe8/edit?usp=sharing"",""กระบี่!J85"")"),37)</f>
        <v>37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594331</v>
      </c>
      <c r="O290" s="155">
        <f t="shared" ref="O290:O292" ca="1" si="89">IF(L290&gt;0,N290*100/L290,0)</f>
        <v>89.273740499294021</v>
      </c>
      <c r="P290" s="155">
        <f t="shared" ref="P290:P292" ca="1" si="90">IF(M290&gt;0,N290*100/M290,0)</f>
        <v>89.273740499294021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594331</v>
      </c>
      <c r="O292" s="160">
        <f t="shared" ca="1" si="89"/>
        <v>89.273740499294021</v>
      </c>
      <c r="P292" s="160">
        <f t="shared" ca="1" si="90"/>
        <v>89.273740499294021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IFERROR(__xludf.DUMMYFUNCTION("IMPORTRANGE(""https://docs.google.com/spreadsheets/d/1Yj_ptqi66GCucihVvJfMjLAmec39IyEx_6qawtMGysU/edit?usp=sharing"",""สบก!CU81"")"),124331)</f>
        <v>124331</v>
      </c>
      <c r="O294" s="175">
        <f ca="1">IF(L294&gt;0,N294*100/L294,0)</f>
        <v>63.518442832328596</v>
      </c>
      <c r="P294" s="175">
        <f ca="1">IF(M294&gt;0,N294*100/M294,0)</f>
        <v>63.518442832328596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5289600</v>
      </c>
      <c r="M310" s="156">
        <f t="shared" ca="1" si="93"/>
        <v>5289600</v>
      </c>
      <c r="N310" s="156">
        <f t="shared" ca="1" si="93"/>
        <v>1717753.47</v>
      </c>
      <c r="O310" s="155">
        <f t="shared" ref="O310:O312" ca="1" si="94">IF(L310&gt;0,N310*100/L310,0)</f>
        <v>32.474165721415609</v>
      </c>
      <c r="P310" s="155">
        <f t="shared" ref="P310:P312" ca="1" si="95">IF(M310&gt;0,N310*100/M310,0)</f>
        <v>32.474165721415609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5289600</v>
      </c>
      <c r="M312" s="161">
        <f t="shared" ca="1" si="97"/>
        <v>5289600</v>
      </c>
      <c r="N312" s="161">
        <f t="shared" ca="1" si="97"/>
        <v>1717753.47</v>
      </c>
      <c r="O312" s="160">
        <f t="shared" ca="1" si="94"/>
        <v>32.474165721415609</v>
      </c>
      <c r="P312" s="160">
        <f t="shared" ca="1" si="95"/>
        <v>32.474165721415609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389600</v>
      </c>
      <c r="M314" s="173">
        <f ca="1">IFERROR(__xludf.DUMMYFUNCTION("IMPORTRANGE(""https://docs.google.com/spreadsheets/d/1Yj_ptqi66GCucihVvJfMjLAmec39IyEx_6qawtMGysU/edit?usp=sharing"",""สบก!DC81"")"),389600)</f>
        <v>389600</v>
      </c>
      <c r="N314" s="174">
        <f ca="1">IFERROR(__xludf.DUMMYFUNCTION("IMPORTRANGE(""https://docs.google.com/spreadsheets/d/1Yj_ptqi66GCucihVvJfMjLAmec39IyEx_6qawtMGysU/edit?usp=sharing"",""สบก!DD81"")"),354753.47)</f>
        <v>354753.47</v>
      </c>
      <c r="O314" s="175">
        <f ca="1">IF(L314&gt;0,N314*100/L314,0)</f>
        <v>91.055818788501028</v>
      </c>
      <c r="P314" s="175">
        <f ca="1">IF(M314&gt;0,N314*100/M314,0)</f>
        <v>91.055818788501028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IFERROR(__xludf.DUMMYFUNCTION("IMPORTRANGE(""https://docs.google.com/spreadsheets/d/1Yj_ptqi66GCucihVvJfMjLAmec39IyEx_6qawtMGysU/edit?usp=sharing"",""สบก!CZ81"")"),389600)</f>
        <v>389600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IFERROR(__xludf.DUMMYFUNCTION("IMPORTRANGE(""https://docs.google.com/spreadsheets/d/1Yj_ptqi66GCucihVvJfMjLAmec39IyEx_6qawtMGysU/edit?usp=sharing"",""สบก!DE81"")"),1363000)</f>
        <v>1363000</v>
      </c>
      <c r="O318" s="101">
        <f ca="1">IF(L318&gt;0,N318*100/L318,0)</f>
        <v>27.816326530612244</v>
      </c>
      <c r="P318" s="101">
        <f ca="1">IF(M318&gt;0,N318*100/M318,0)</f>
        <v>27.816326530612244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IFERROR(__xludf.DUMMYFUNCTION("IMPORTRANGE(""https://docs.google.com/spreadsheets/d/1IYY_tgx_IHuhSq3AJ5eI5OnqOPBNLWSHKh2a30DoXe8/edit?usp=sharing"",""กระบี่!J228"")"),321)</f>
        <v>321</v>
      </c>
      <c r="K328" s="323">
        <f ca="1">IF(I328&gt;0,J328*100/I328,0)</f>
        <v>78.292682926829272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1056820</v>
      </c>
      <c r="N329" s="156">
        <f t="shared" ca="1" si="98"/>
        <v>730154.39</v>
      </c>
      <c r="O329" s="155">
        <f t="shared" ref="O329:O331" ca="1" si="99">IF(L329&gt;0,N329*100/L329,0)</f>
        <v>75.171353415970017</v>
      </c>
      <c r="P329" s="155">
        <f t="shared" ref="P329:P331" ca="1" si="100">IF(M329&gt;0,N329*100/M329,0)</f>
        <v>69.089758899339529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1056820</v>
      </c>
      <c r="N331" s="161">
        <f t="shared" ca="1" si="102"/>
        <v>730154.39</v>
      </c>
      <c r="O331" s="160">
        <f t="shared" ca="1" si="99"/>
        <v>75.171353415970017</v>
      </c>
      <c r="P331" s="160">
        <f t="shared" ca="1" si="100"/>
        <v>69.089758899339529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IFERROR(__xludf.DUMMYFUNCTION("IMPORTRANGE(""https://docs.google.com/spreadsheets/d/1Yj_ptqi66GCucihVvJfMjLAmec39IyEx_6qawtMGysU/edit?usp=sharing"",""สบก!DL81"")"),1025250)</f>
        <v>1025250</v>
      </c>
      <c r="N333" s="174">
        <f ca="1">IFERROR(__xludf.DUMMYFUNCTION("IMPORTRANGE(""https://docs.google.com/spreadsheets/d/1Yj_ptqi66GCucihVvJfMjLAmec39IyEx_6qawtMGysU/edit?usp=sharing"",""สบก!DM81"")"),698584.39)</f>
        <v>698584.39</v>
      </c>
      <c r="O333" s="175">
        <f ca="1">IF(L333&gt;0,N333*100/L333,0)</f>
        <v>74.337258845437617</v>
      </c>
      <c r="P333" s="175">
        <f ca="1">IF(M333&gt;0,N333*100/M333,0)</f>
        <v>68.137955620580342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IFERROR(__xludf.DUMMYFUNCTION("IMPORTRANGE(""https://docs.google.com/spreadsheets/d/1IYY_tgx_IHuhSq3AJ5eI5OnqOPBNLWSHKh2a30DoXe8/edit?usp=sharing"",""กระบี่!J234"")"),399)</f>
        <v>399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IFERROR(__xludf.DUMMYFUNCTION("IMPORTRANGE(""https://docs.google.com/spreadsheets/d/1IYY_tgx_IHuhSq3AJ5eI5OnqOPBNLWSHKh2a30DoXe8/edit?usp=sharing"",""กระบี่!J235"")"),5458.66)</f>
        <v>5458.66</v>
      </c>
      <c r="K340" s="348">
        <f t="shared" ca="1" si="103"/>
        <v>109.17319999999999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IFERROR(__xludf.DUMMYFUNCTION("IMPORTRANGE(""https://docs.google.com/spreadsheets/d/1IYY_tgx_IHuhSq3AJ5eI5OnqOPBNLWSHKh2a30DoXe8/edit?usp=sharing"",""กระบี่!J236"")"),476)</f>
        <v>476</v>
      </c>
      <c r="K341" s="348">
        <f t="shared" ca="1" si="103"/>
        <v>116.09756097560975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IFERROR(__xludf.DUMMYFUNCTION("IMPORTRANGE(""https://docs.google.com/spreadsheets/d/1IYY_tgx_IHuhSq3AJ5eI5OnqOPBNLWSHKh2a30DoXe8/edit?usp=sharing"",""กระบี่!J237"")"),6267.34)</f>
        <v>6267.34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IFERROR(__xludf.DUMMYFUNCTION("IMPORTRANGE(""https://docs.google.com/spreadsheets/d/1IYY_tgx_IHuhSq3AJ5eI5OnqOPBNLWSHKh2a30DoXe8/edit?usp=sharing"",""กระบี่!J240"")"),321)</f>
        <v>321</v>
      </c>
      <c r="K345" s="348">
        <f t="shared" ca="1" si="103"/>
        <v>78.292682926829272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IFERROR(__xludf.DUMMYFUNCTION("IMPORTRANGE(""https://docs.google.com/spreadsheets/d/1IYY_tgx_IHuhSq3AJ5eI5OnqOPBNLWSHKh2a30DoXe8/edit?usp=sharing"",""กระบี่!J241"")"),4585.38)</f>
        <v>4585.38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IFERROR(__xludf.DUMMYFUNCTION("IMPORTRANGE(""https://docs.google.com/spreadsheets/d/1IYY_tgx_IHuhSq3AJ5eI5OnqOPBNLWSHKh2a30DoXe8/edit?usp=sharing"",""กระบี่!L242"")"),1276273)</f>
        <v>1276273</v>
      </c>
      <c r="M347" s="364"/>
      <c r="N347" s="364">
        <f ca="1">IFERROR(__xludf.DUMMYFUNCTION("IMPORTRANGE(""https://docs.google.com/spreadsheets/d/1IYY_tgx_IHuhSq3AJ5eI5OnqOPBNLWSHKh2a30DoXe8/edit?usp=sharing"",""กระบี่!M242"")"),818378.36)</f>
        <v>818378.36</v>
      </c>
      <c r="O347" s="364">
        <f ca="1">+IF(L347&gt;0,N347*100/L347,0)</f>
        <v>64.122516107447225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IFERROR(__xludf.DUMMYFUNCTION("IMPORTRANGE(""https://docs.google.com/spreadsheets/d/1IYY_tgx_IHuhSq3AJ5eI5OnqOPBNLWSHKh2a30DoXe8/edit?usp=sharing"",""กระบี่!M275"")"),289730)</f>
        <v>289730</v>
      </c>
      <c r="O380" s="379">
        <f ca="1">+IF(L380&gt;0,N380*100/L380,0)</f>
        <v>98.581150051037767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IFERROR(__xludf.DUMMYFUNCTION("IMPORTRANGE(""https://docs.google.com/spreadsheets/d/1IYY_tgx_IHuhSq3AJ5eI5OnqOPBNLWSHKh2a30DoXe8/edit?usp=sharing"",""กระบี่!M278"")"),289730)</f>
        <v>289730</v>
      </c>
      <c r="O383" s="169">
        <f t="shared" ca="1" si="109"/>
        <v>98.581150051037767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IFERROR(__xludf.DUMMYFUNCTION("IMPORTRANGE(""https://docs.google.com/spreadsheets/d/1IYY_tgx_IHuhSq3AJ5eI5OnqOPBNLWSHKh2a30DoXe8/edit?usp=sharing"",""กระบี่!M280"")"),289730)</f>
        <v>289730</v>
      </c>
      <c r="O385" s="175">
        <f t="shared" ca="1" si="109"/>
        <v>98.581150051037767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IFERROR(__xludf.DUMMYFUNCTION("IMPORTRANGE(""https://docs.google.com/spreadsheets/d/1IYY_tgx_IHuhSq3AJ5eI5OnqOPBNLWSHKh2a30DoXe8/edit?usp=sharing"",""กระบี่!M284"")"),26030)</f>
        <v>26030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IFERROR(__xludf.DUMMYFUNCTION("IMPORTRANGE(""https://docs.google.com/spreadsheets/d/1IYY_tgx_IHuhSq3AJ5eI5OnqOPBNLWSHKh2a30DoXe8/edit?usp=sharing"",""กระบี่!M296"")"),130590)</f>
        <v>130590</v>
      </c>
      <c r="O401" s="379">
        <f ca="1">+IF(L401&gt;0,N401*100/L401,0)</f>
        <v>99.149646951636171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IFERROR(__xludf.DUMMYFUNCTION("IMPORTRANGE(""https://docs.google.com/spreadsheets/d/1IYY_tgx_IHuhSq3AJ5eI5OnqOPBNLWSHKh2a30DoXe8/edit?usp=sharing"",""กระบี่!M299"")"),130590)</f>
        <v>130590</v>
      </c>
      <c r="O404" s="175">
        <f t="shared" ca="1" si="112"/>
        <v>99.149646951636171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IFERROR(__xludf.DUMMYFUNCTION("IMPORTRANGE(""https://docs.google.com/spreadsheets/d/1IYY_tgx_IHuhSq3AJ5eI5OnqOPBNLWSHKh2a30DoXe8/edit?usp=sharing"",""กระบี่!M301"")"),130590)</f>
        <v>130590</v>
      </c>
      <c r="O406" s="175">
        <f t="shared" ca="1" si="112"/>
        <v>99.149646951636171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IFERROR(__xludf.DUMMYFUNCTION("IMPORTRANGE(""https://docs.google.com/spreadsheets/d/1IYY_tgx_IHuhSq3AJ5eI5OnqOPBNLWSHKh2a30DoXe8/edit?usp=sharing"",""กระบี่!M305"")"),26000)</f>
        <v>26000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IFERROR(__xludf.DUMMYFUNCTION("IMPORTRANGE(""https://docs.google.com/spreadsheets/d/1IYY_tgx_IHuhSq3AJ5eI5OnqOPBNLWSHKh2a30DoXe8/edit?usp=sharing"",""กระบี่!M330"")"),50104)</f>
        <v>50104</v>
      </c>
      <c r="O435" s="418">
        <f t="shared" ref="O435:O439" ca="1" si="114">+IF(L435&gt;0,N435*100/L435,0)</f>
        <v>65.926315789473691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IFERROR(__xludf.DUMMYFUNCTION("IMPORTRANGE(""https://docs.google.com/spreadsheets/d/1IYY_tgx_IHuhSq3AJ5eI5OnqOPBNLWSHKh2a30DoXe8/edit?usp=sharing"",""กระบี่!M332"")"),50104)</f>
        <v>50104</v>
      </c>
      <c r="O437" s="175">
        <f t="shared" ca="1" si="114"/>
        <v>65.926315789473691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IFERROR(__xludf.DUMMYFUNCTION("IMPORTRANGE(""https://docs.google.com/spreadsheets/d/1IYY_tgx_IHuhSq3AJ5eI5OnqOPBNLWSHKh2a30DoXe8/edit?usp=sharing"",""กระบี่!M334"")"),50104)</f>
        <v>50104</v>
      </c>
      <c r="O439" s="175">
        <f t="shared" ca="1" si="114"/>
        <v>65.926315789473691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IFERROR(__xludf.DUMMYFUNCTION("IMPORTRANGE(""https://docs.google.com/spreadsheets/d/1IYY_tgx_IHuhSq3AJ5eI5OnqOPBNLWSHKh2a30DoXe8/edit?usp=sharing"",""กระบี่!M338"")"),17144)</f>
        <v>17144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IFERROR(__xludf.DUMMYFUNCTION("IMPORTRANGE(""https://docs.google.com/spreadsheets/d/1IYY_tgx_IHuhSq3AJ5eI5OnqOPBNLWSHKh2a30DoXe8/edit?usp=sharing"",""กระบี่!L350"")"),542383)</f>
        <v>542383</v>
      </c>
      <c r="M455" s="379"/>
      <c r="N455" s="379">
        <f ca="1">IFERROR(__xludf.DUMMYFUNCTION("IMPORTRANGE(""https://docs.google.com/spreadsheets/d/1IYY_tgx_IHuhSq3AJ5eI5OnqOPBNLWSHKh2a30DoXe8/edit?usp=sharing"",""กระบี่!M350"")"),278014.36)</f>
        <v>278014.36</v>
      </c>
      <c r="O455" s="379">
        <f t="shared" ref="O455:O459" ca="1" si="116">+IF(L455&gt;0,N455*100/L455,0)</f>
        <v>51.257941344031799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IFERROR(__xludf.DUMMYFUNCTION("IMPORTRANGE(""https://docs.google.com/spreadsheets/d/1IYY_tgx_IHuhSq3AJ5eI5OnqOPBNLWSHKh2a30DoXe8/edit?usp=sharing"",""กระบี่!L352"")"),542383)</f>
        <v>542383</v>
      </c>
      <c r="M457" s="169"/>
      <c r="N457" s="175">
        <f ca="1">IFERROR(__xludf.DUMMYFUNCTION("IMPORTRANGE(""https://docs.google.com/spreadsheets/d/1IYY_tgx_IHuhSq3AJ5eI5OnqOPBNLWSHKh2a30DoXe8/edit?usp=sharing"",""กระบี่!M352"")"),278014.36)</f>
        <v>278014.36</v>
      </c>
      <c r="O457" s="175">
        <f t="shared" ca="1" si="116"/>
        <v>51.257941344031799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IFERROR(__xludf.DUMMYFUNCTION("IMPORTRANGE(""https://docs.google.com/spreadsheets/d/1IYY_tgx_IHuhSq3AJ5eI5OnqOPBNLWSHKh2a30DoXe8/edit?usp=sharing"",""กระบี่!L354"")"),542383)</f>
        <v>542383</v>
      </c>
      <c r="M459" s="175"/>
      <c r="N459" s="175">
        <f ca="1">IFERROR(__xludf.DUMMYFUNCTION("IMPORTRANGE(""https://docs.google.com/spreadsheets/d/1IYY_tgx_IHuhSq3AJ5eI5OnqOPBNLWSHKh2a30DoXe8/edit?usp=sharing"",""กระบี่!M354"")"),278014.36)</f>
        <v>278014.36</v>
      </c>
      <c r="O459" s="175">
        <f t="shared" ca="1" si="116"/>
        <v>51.257941344031799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IFERROR(__xludf.DUMMYFUNCTION("IMPORTRANGE(""https://docs.google.com/spreadsheets/d/1IYY_tgx_IHuhSq3AJ5eI5OnqOPBNLWSHKh2a30DoXe8/edit?usp=sharing"",""กระบี่!M357"")"),92967.76)</f>
        <v>92967.76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IFERROR(__xludf.DUMMYFUNCTION("IMPORTRANGE(""https://docs.google.com/spreadsheets/d/1IYY_tgx_IHuhSq3AJ5eI5OnqOPBNLWSHKh2a30DoXe8/edit?usp=sharing"",""กระบี่!M358"")"),185046.6)</f>
        <v>185046.6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IFERROR(__xludf.DUMMYFUNCTION("IMPORTRANGE(""https://docs.google.com/spreadsheets/d/1IYY_tgx_IHuhSq3AJ5eI5OnqOPBNLWSHKh2a30DoXe8/edit?usp=sharing"",""กระบี่!J392"")"),225)</f>
        <v>225</v>
      </c>
      <c r="K497" s="450">
        <f t="shared" ca="1" si="117"/>
        <v>45.271629778672029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IFERROR(__xludf.DUMMYFUNCTION("IMPORTRANGE(""https://docs.google.com/spreadsheets/d/1IYY_tgx_IHuhSq3AJ5eI5OnqOPBNLWSHKh2a30DoXe8/edit?usp=sharing"",""กระบี่!J393"")"),225)</f>
        <v>225</v>
      </c>
      <c r="K498" s="167">
        <f t="shared" ca="1" si="117"/>
        <v>45.271629778672029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IFERROR(__xludf.DUMMYFUNCTION("IMPORTRANGE(""https://docs.google.com/spreadsheets/d/1IYY_tgx_IHuhSq3AJ5eI5OnqOPBNLWSHKh2a30DoXe8/edit?usp=sharing"",""กระบี่!J394"")"),18)</f>
        <v>18</v>
      </c>
      <c r="K499" s="208">
        <f t="shared" ca="1" si="117"/>
        <v>32.727272727272727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IFERROR(__xludf.DUMMYFUNCTION("IMPORTRANGE(""https://docs.google.com/spreadsheets/d/1IYY_tgx_IHuhSq3AJ5eI5OnqOPBNLWSHKh2a30DoXe8/edit?usp=sharing"",""กระบี่!J395"")"),225)</f>
        <v>225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IFERROR(__xludf.DUMMYFUNCTION("IMPORTRANGE(""https://docs.google.com/spreadsheets/d/1IYY_tgx_IHuhSq3AJ5eI5OnqOPBNLWSHKh2a30DoXe8/edit?usp=sharing"",""กระบี่!J397"")"),225)</f>
        <v>225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IFERROR(__xludf.DUMMYFUNCTION("IMPORTRANGE(""https://docs.google.com/spreadsheets/d/1IYY_tgx_IHuhSq3AJ5eI5OnqOPBNLWSHKh2a30DoXe8/edit?usp=sharing"",""กระบี่!J459"")"),2886)</f>
        <v>2886</v>
      </c>
      <c r="K564" s="378">
        <f ca="1">IF(I564&gt;0,J564*100/I564,0)</f>
        <v>262.36363636363637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IFERROR(__xludf.DUMMYFUNCTION("IMPORTRANGE(""https://docs.google.com/spreadsheets/d/1IYY_tgx_IHuhSq3AJ5eI5OnqOPBNLWSHKh2a30DoXe8/edit?usp=sharing"",""กระบี่!J468"")"),2886)</f>
        <v>2886</v>
      </c>
      <c r="K573" s="208">
        <f ca="1">IF(I573&gt;0,J573*100/I573,0)</f>
        <v>262.36363636363637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IFERROR(__xludf.DUMMYFUNCTION("IMPORTRANGE(""https://docs.google.com/spreadsheets/d/1IYY_tgx_IHuhSq3AJ5eI5OnqOPBNLWSHKh2a30DoXe8/edit?usp=sharing"",""กระบี่!J472"")"),2778)</f>
        <v>2778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IFERROR(__xludf.DUMMYFUNCTION("IMPORTRANGE(""https://docs.google.com/spreadsheets/d/1IYY_tgx_IHuhSq3AJ5eI5OnqOPBNLWSHKh2a30DoXe8/edit?usp=sharing"",""กระบี่!J523"")"),380042.95)</f>
        <v>380042.95</v>
      </c>
      <c r="K628" s="348">
        <f t="shared" ref="K628:K635" ca="1" si="129">IF(I628&gt;0,J628*100/I628,0)</f>
        <v>172.71460773219536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IFERROR(__xludf.DUMMYFUNCTION("IMPORTRANGE(""https://docs.google.com/spreadsheets/d/1IYY_tgx_IHuhSq3AJ5eI5OnqOPBNLWSHKh2a30DoXe8/edit?usp=sharing"",""กระบี่!J524"")"),27)</f>
        <v>27</v>
      </c>
      <c r="K629" s="348">
        <f t="shared" ca="1" si="129"/>
        <v>122.72727272727273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IFERROR(__xludf.DUMMYFUNCTION("IMPORTRANGE(""https://docs.google.com/spreadsheets/d/1IYY_tgx_IHuhSq3AJ5eI5OnqOPBNLWSHKh2a30DoXe8/edit?usp=sharing"",""กระบี่!J525"")"),1668814.74)</f>
        <v>1668814.74</v>
      </c>
      <c r="K630" s="348">
        <f t="shared" ca="1" si="129"/>
        <v>26.089333472412683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IFERROR(__xludf.DUMMYFUNCTION("IMPORTRANGE(""https://docs.google.com/spreadsheets/d/1IYY_tgx_IHuhSq3AJ5eI5OnqOPBNLWSHKh2a30DoXe8/edit?usp=sharing"",""กระบี่!J526"")"),119)</f>
        <v>119</v>
      </c>
      <c r="K631" s="348">
        <f t="shared" ca="1" si="129"/>
        <v>67.61363636363636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IFERROR(__xludf.DUMMYFUNCTION("IMPORTRANGE(""https://docs.google.com/spreadsheets/d/1IYY_tgx_IHuhSq3AJ5eI5OnqOPBNLWSHKh2a30DoXe8/edit?usp=sharing"",""กระบี่!J527"")"),59989.58)</f>
        <v>59989.58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IFERROR(__xludf.DUMMYFUNCTION("IMPORTRANGE(""https://docs.google.com/spreadsheets/d/1IYY_tgx_IHuhSq3AJ5eI5OnqOPBNLWSHKh2a30DoXe8/edit?usp=sharing"",""กระบี่!J528"")"),15)</f>
        <v>15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5915075</v>
      </c>
      <c r="M8" s="23">
        <f t="shared" ca="1" si="0"/>
        <v>4107655.74</v>
      </c>
      <c r="N8" s="23">
        <f t="shared" ca="1" si="0"/>
        <v>4926546.54</v>
      </c>
      <c r="O8" s="22">
        <f t="shared" ref="O8:O16" ca="1" si="1">IF(L8&gt;0,N8*100/L8,0)</f>
        <v>83.287980963893105</v>
      </c>
      <c r="P8" s="22">
        <f t="shared" ref="P8:P16" ca="1" si="2">IF(M8&gt;0,N8*100/M8,0)</f>
        <v>119.9357212929436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5915075</v>
      </c>
      <c r="M10" s="30">
        <f t="shared" ca="1" si="4"/>
        <v>4107655.74</v>
      </c>
      <c r="N10" s="30">
        <f t="shared" ca="1" si="4"/>
        <v>4926546.54</v>
      </c>
      <c r="O10" s="29">
        <f t="shared" ca="1" si="1"/>
        <v>83.287980963893105</v>
      </c>
      <c r="P10" s="29">
        <f t="shared" ca="1" si="2"/>
        <v>119.9357212929436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5822675</v>
      </c>
      <c r="M12" s="38">
        <f t="shared" ca="1" si="6"/>
        <v>4015255.74</v>
      </c>
      <c r="N12" s="38">
        <f t="shared" ca="1" si="6"/>
        <v>4834146.54</v>
      </c>
      <c r="O12" s="38">
        <f t="shared" ca="1" si="1"/>
        <v>83.022778018694154</v>
      </c>
      <c r="P12" s="38">
        <f t="shared" ca="1" si="2"/>
        <v>120.39448675316505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4131375</v>
      </c>
      <c r="M14" s="38">
        <f t="shared" si="8"/>
        <v>0</v>
      </c>
      <c r="N14" s="38">
        <f t="shared" ca="1" si="8"/>
        <v>1447787.62</v>
      </c>
      <c r="O14" s="41">
        <f t="shared" ca="1" si="1"/>
        <v>35.04372321563644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3825478</v>
      </c>
      <c r="M18" s="23">
        <f t="shared" ca="1" si="11"/>
        <v>4107655.74</v>
      </c>
      <c r="N18" s="23">
        <f t="shared" ca="1" si="11"/>
        <v>3478758.92</v>
      </c>
      <c r="O18" s="22">
        <f t="shared" ref="O18:O20" ca="1" si="12">IF(L18&gt;0,N18*100/L18,0)</f>
        <v>90.936581520008744</v>
      </c>
      <c r="P18" s="22">
        <f t="shared" ref="P18:P26" ca="1" si="13">IF(M18&gt;0,N18*100/M18,0)</f>
        <v>84.689641493666159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3825478</v>
      </c>
      <c r="M20" s="30">
        <f t="shared" ca="1" si="15"/>
        <v>4107655.74</v>
      </c>
      <c r="N20" s="30">
        <f t="shared" ca="1" si="15"/>
        <v>3478758.92</v>
      </c>
      <c r="O20" s="29">
        <f t="shared" ca="1" si="12"/>
        <v>90.936581520008744</v>
      </c>
      <c r="P20" s="29">
        <f t="shared" ca="1" si="13"/>
        <v>84.689641493666159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3733078</v>
      </c>
      <c r="M22" s="42">
        <f t="shared" ca="1" si="18"/>
        <v>4015255.74</v>
      </c>
      <c r="N22" s="41">
        <f t="shared" ca="1" si="18"/>
        <v>3386358.92</v>
      </c>
      <c r="O22" s="41">
        <f t="shared" ca="1" si="17"/>
        <v>90.712246569720747</v>
      </c>
      <c r="P22" s="41">
        <f t="shared" ca="1" si="13"/>
        <v>84.33731595885844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2041778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2089597</v>
      </c>
      <c r="M28" s="23">
        <f t="shared" si="23"/>
        <v>0</v>
      </c>
      <c r="N28" s="23">
        <f t="shared" ca="1" si="23"/>
        <v>1447787.62</v>
      </c>
      <c r="O28" s="22">
        <f t="shared" ref="O28:O30" ca="1" si="24">IF(L28&gt;0,N28*100/L28,0)</f>
        <v>69.285494762865753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2089597</v>
      </c>
      <c r="M30" s="30">
        <f t="shared" si="27"/>
        <v>0</v>
      </c>
      <c r="N30" s="30">
        <f t="shared" ca="1" si="27"/>
        <v>1447787.62</v>
      </c>
      <c r="O30" s="29">
        <f t="shared" ca="1" si="24"/>
        <v>69.285494762865753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2089597</v>
      </c>
      <c r="M32" s="41">
        <f t="shared" si="30"/>
        <v>0</v>
      </c>
      <c r="N32" s="41">
        <f t="shared" ca="1" si="30"/>
        <v>1447787.62</v>
      </c>
      <c r="O32" s="41">
        <f t="shared" ca="1" si="29"/>
        <v>69.285494762865753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2089597</v>
      </c>
      <c r="M34" s="41">
        <f t="shared" si="32"/>
        <v>0</v>
      </c>
      <c r="N34" s="41">
        <f t="shared" ca="1" si="32"/>
        <v>1447787.62</v>
      </c>
      <c r="O34" s="41">
        <f t="shared" ca="1" si="29"/>
        <v>69.285494762865753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3825478</v>
      </c>
      <c r="M37" s="55">
        <f t="shared" ca="1" si="33"/>
        <v>4107655.74</v>
      </c>
      <c r="N37" s="55">
        <f t="shared" ca="1" si="33"/>
        <v>3478758.92</v>
      </c>
      <c r="O37" s="56">
        <f t="shared" ca="1" si="29"/>
        <v>90.936581520008744</v>
      </c>
      <c r="P37" s="56">
        <f t="shared" ca="1" si="25"/>
        <v>84.689641493666159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704100</v>
      </c>
      <c r="N41" s="79">
        <f t="shared" ca="1" si="34"/>
        <v>664837.75</v>
      </c>
      <c r="O41" s="78">
        <f t="shared" ref="O41:O43" ca="1" si="35">IF(L41&gt;0,N41*100/L41,0)</f>
        <v>97.184293231983631</v>
      </c>
      <c r="P41" s="78">
        <f t="shared" ref="P41:P43" ca="1" si="36">IF(M41&gt;0,N41*100/M41,0)</f>
        <v>94.423767930691668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704100</v>
      </c>
      <c r="N43" s="79">
        <f t="shared" ca="1" si="38"/>
        <v>664837.75</v>
      </c>
      <c r="O43" s="78">
        <f t="shared" ca="1" si="35"/>
        <v>97.184293231983631</v>
      </c>
      <c r="P43" s="78">
        <f t="shared" ca="1" si="36"/>
        <v>94.423767930691668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IFERROR(__xludf.DUMMYFUNCTION("IMPORTRANGE(""https://docs.google.com/spreadsheets/d/1Yj_ptqi66GCucihVvJfMjLAmec39IyEx_6qawtMGysU/edit?usp=sharing"",""สบก!Q82"")"),704100)</f>
        <v>704100</v>
      </c>
      <c r="N45" s="91">
        <f ca="1">IFERROR(__xludf.DUMMYFUNCTION("IMPORTRANGE(""https://docs.google.com/spreadsheets/d/1Yj_ptqi66GCucihVvJfMjLAmec39IyEx_6qawtMGysU/edit?usp=sharing"",""สบก!R82"")"),664837.75)</f>
        <v>664837.75</v>
      </c>
      <c r="O45" s="92">
        <f ca="1">IF(L45&gt;0,N45*100/L45,0)</f>
        <v>97.184293231983631</v>
      </c>
      <c r="P45" s="92">
        <f ca="1">IF(M45&gt;0,N45*100/M45,0)</f>
        <v>94.423767930691668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658897.74</v>
      </c>
      <c r="N53" s="125">
        <f t="shared" ca="1" si="39"/>
        <v>592797.74</v>
      </c>
      <c r="O53" s="124">
        <f t="shared" ref="O53:O55" ca="1" si="40">IF(L53&gt;0,N53*100/L53,0)</f>
        <v>118.55954800000001</v>
      </c>
      <c r="P53" s="124">
        <f t="shared" ref="P53:P55" ca="1" si="41">IF(M53&gt;0,N53*100/M53,0)</f>
        <v>89.968094290321901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658897.74</v>
      </c>
      <c r="N55" s="125">
        <f t="shared" ca="1" si="43"/>
        <v>592797.74</v>
      </c>
      <c r="O55" s="124">
        <f t="shared" ca="1" si="40"/>
        <v>118.55954800000001</v>
      </c>
      <c r="P55" s="124">
        <f t="shared" ca="1" si="41"/>
        <v>89.968094290321901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IFERROR(__xludf.DUMMYFUNCTION("IMPORTRANGE(""https://docs.google.com/spreadsheets/d/1Yj_ptqi66GCucihVvJfMjLAmec39IyEx_6qawtMGysU/edit?usp=sharing"",""สบก!Z82"")"),658897.74)</f>
        <v>658897.74</v>
      </c>
      <c r="N57" s="91">
        <f ca="1">IFERROR(__xludf.DUMMYFUNCTION("IMPORTRANGE(""https://docs.google.com/spreadsheets/d/1Yj_ptqi66GCucihVvJfMjLAmec39IyEx_6qawtMGysU/edit?usp=sharing"",""สบก!AA82"")"),592797.74)</f>
        <v>592797.74</v>
      </c>
      <c r="O57" s="92">
        <f ca="1">IF(L57&gt;0,N57*100/L57,0)</f>
        <v>118.55954800000001</v>
      </c>
      <c r="P57" s="92">
        <f ca="1">IF(M57&gt;0,N57*100/M57,0)</f>
        <v>89.968094290321901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827100</v>
      </c>
      <c r="N66" s="156">
        <f t="shared" ca="1" si="45"/>
        <v>716139.36</v>
      </c>
      <c r="O66" s="155">
        <f t="shared" ref="O66:O68" ca="1" si="46">IF(L66&gt;0,N66*100/L66,0)</f>
        <v>91.71866803278688</v>
      </c>
      <c r="P66" s="155">
        <f t="shared" ref="P66:P68" ca="1" si="47">IF(M66&gt;0,N66*100/M66,0)</f>
        <v>86.584374319912953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827100</v>
      </c>
      <c r="N68" s="161">
        <f t="shared" ca="1" si="49"/>
        <v>716139.36</v>
      </c>
      <c r="O68" s="160">
        <f t="shared" ca="1" si="46"/>
        <v>91.71866803278688</v>
      </c>
      <c r="P68" s="160">
        <f t="shared" ca="1" si="47"/>
        <v>86.584374319912953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IFERROR(__xludf.DUMMYFUNCTION("IMPORTRANGE(""https://docs.google.com/spreadsheets/d/1Yj_ptqi66GCucihVvJfMjLAmec39IyEx_6qawtMGysU/edit?usp=sharing"",""สบก!AI82"")"),827100)</f>
        <v>827100</v>
      </c>
      <c r="N70" s="174">
        <f ca="1">IFERROR(__xludf.DUMMYFUNCTION("IMPORTRANGE(""https://docs.google.com/spreadsheets/d/1Yj_ptqi66GCucihVvJfMjLAmec39IyEx_6qawtMGysU/edit?usp=sharing"",""สบก!AJ82"")"),716139.36)</f>
        <v>716139.36</v>
      </c>
      <c r="O70" s="175">
        <f ca="1">IF(L70&gt;0,N70*100/L70,0)</f>
        <v>91.71866803278688</v>
      </c>
      <c r="P70" s="175">
        <f ca="1">IF(M70&gt;0,N70*100/M70,0)</f>
        <v>86.584374319912953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136696</v>
      </c>
      <c r="O94" s="155">
        <f t="shared" ref="O94:O96" ca="1" si="53">IF(L94&gt;0,N94*100/L94,0)</f>
        <v>63.727738927738926</v>
      </c>
      <c r="P94" s="155">
        <f t="shared" ref="P94:P96" ca="1" si="54">IF(M94&gt;0,N94*100/M94,0)</f>
        <v>63.727738927738926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136696</v>
      </c>
      <c r="O96" s="160">
        <f t="shared" ca="1" si="53"/>
        <v>63.727738927738926</v>
      </c>
      <c r="P96" s="160">
        <f t="shared" ca="1" si="54"/>
        <v>63.727738927738926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IFERROR(__xludf.DUMMYFUNCTION("IMPORTRANGE(""https://docs.google.com/spreadsheets/d/1Yj_ptqi66GCucihVvJfMjLAmec39IyEx_6qawtMGysU/edit?usp=sharing"",""สบก!AS82"")"),44296)</f>
        <v>44296</v>
      </c>
      <c r="O98" s="175">
        <f ca="1">IF(L98&gt;0,N98*100/L98,0)</f>
        <v>36.27846027846028</v>
      </c>
      <c r="P98" s="175">
        <f ca="1">IF(M98&gt;0,N98*100/M98,0)</f>
        <v>36.27846027846028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73258</v>
      </c>
      <c r="M118" s="156">
        <f t="shared" ca="1" si="58"/>
        <v>73258</v>
      </c>
      <c r="N118" s="156">
        <f t="shared" ca="1" si="58"/>
        <v>49240</v>
      </c>
      <c r="O118" s="155">
        <f t="shared" ref="O118:O120" ca="1" si="59">IF(L118&gt;0,N118*100/L118,0)</f>
        <v>67.214502170411421</v>
      </c>
      <c r="P118" s="155">
        <f t="shared" ref="P118:P120" ca="1" si="60">IF(M118&gt;0,N118*100/M118,0)</f>
        <v>67.214502170411421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73258</v>
      </c>
      <c r="M120" s="161">
        <f t="shared" ca="1" si="62"/>
        <v>73258</v>
      </c>
      <c r="N120" s="161">
        <f t="shared" ca="1" si="62"/>
        <v>49240</v>
      </c>
      <c r="O120" s="160">
        <f t="shared" ca="1" si="59"/>
        <v>67.214502170411421</v>
      </c>
      <c r="P120" s="160">
        <f t="shared" ca="1" si="60"/>
        <v>67.214502170411421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73258</v>
      </c>
      <c r="M122" s="173">
        <f ca="1">IFERROR(__xludf.DUMMYFUNCTION("IMPORTRANGE(""https://docs.google.com/spreadsheets/d/1Yj_ptqi66GCucihVvJfMjLAmec39IyEx_6qawtMGysU/edit?usp=sharing"",""สบก!BA82"")"),73258)</f>
        <v>73258</v>
      </c>
      <c r="N122" s="174">
        <f ca="1">IFERROR(__xludf.DUMMYFUNCTION("IMPORTRANGE(""https://docs.google.com/spreadsheets/d/1Yj_ptqi66GCucihVvJfMjLAmec39IyEx_6qawtMGysU/edit?usp=sharing"",""สบก!BB82"")"),49240)</f>
        <v>49240</v>
      </c>
      <c r="O122" s="175">
        <f ca="1">IF(L122&gt;0,N122*100/L122,0)</f>
        <v>67.214502170411421</v>
      </c>
      <c r="P122" s="175">
        <f ca="1">IF(M122&gt;0,N122*100/M122,0)</f>
        <v>67.214502170411421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IFERROR(__xludf.DUMMYFUNCTION("IMPORTRANGE(""https://docs.google.com/spreadsheets/d/1Yj_ptqi66GCucihVvJfMjLAmec39IyEx_6qawtMGysU/edit?usp=sharing"",""สบก!AX82"")"),73258)</f>
        <v>73258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206500</v>
      </c>
      <c r="N140" s="156">
        <f t="shared" ca="1" si="64"/>
        <v>173665</v>
      </c>
      <c r="O140" s="155">
        <f t="shared" ref="O140:O142" ca="1" si="65">IF(L140&gt;0,N140*100/L140,0)</f>
        <v>84.099273607748188</v>
      </c>
      <c r="P140" s="155">
        <f t="shared" ref="P140:P142" ca="1" si="66">IF(M140&gt;0,N140*100/M140,0)</f>
        <v>84.099273607748188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206500</v>
      </c>
      <c r="N142" s="161">
        <f t="shared" ca="1" si="68"/>
        <v>173665</v>
      </c>
      <c r="O142" s="160">
        <f t="shared" ca="1" si="65"/>
        <v>84.099273607748188</v>
      </c>
      <c r="P142" s="160">
        <f t="shared" ca="1" si="66"/>
        <v>84.099273607748188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IFERROR(__xludf.DUMMYFUNCTION("IMPORTRANGE(""https://docs.google.com/spreadsheets/d/1Yj_ptqi66GCucihVvJfMjLAmec39IyEx_6qawtMGysU/edit?usp=sharing"",""สบก!BJ82"")"),206500)</f>
        <v>206500</v>
      </c>
      <c r="N144" s="174">
        <f ca="1">IFERROR(__xludf.DUMMYFUNCTION("IMPORTRANGE(""https://docs.google.com/spreadsheets/d/1Yj_ptqi66GCucihVvJfMjLAmec39IyEx_6qawtMGysU/edit?usp=sharing"",""สบก!BK82"")"),173665)</f>
        <v>173665</v>
      </c>
      <c r="O144" s="175">
        <f ca="1">IF(L144&gt;0,N144*100/L144,0)</f>
        <v>84.099273607748188</v>
      </c>
      <c r="P144" s="175">
        <f ca="1">IF(M144&gt;0,N144*100/M144,0)</f>
        <v>84.099273607748188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54840</v>
      </c>
      <c r="O250" s="155">
        <f t="shared" ref="O250:O252" ca="1" si="78">IF(L250&gt;0,N250*100/L250,0)</f>
        <v>76.806722689075627</v>
      </c>
      <c r="P250" s="155">
        <f t="shared" ref="P250:P252" ca="1" si="79">IF(M250&gt;0,N250*100/M250,0)</f>
        <v>76.806722689075627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54840</v>
      </c>
      <c r="O252" s="160">
        <f t="shared" ca="1" si="78"/>
        <v>76.806722689075627</v>
      </c>
      <c r="P252" s="160">
        <f t="shared" ca="1" si="79"/>
        <v>76.806722689075627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IFERROR(__xludf.DUMMYFUNCTION("IMPORTRANGE(""https://docs.google.com/spreadsheets/d/1Yj_ptqi66GCucihVvJfMjLAmec39IyEx_6qawtMGysU/edit?usp=sharing"",""สบก!CC82"")"),54840)</f>
        <v>54840</v>
      </c>
      <c r="O254" s="175">
        <f ca="1">IF(L254&gt;0,N254*100/L254,0)</f>
        <v>76.806722689075627</v>
      </c>
      <c r="P254" s="175">
        <f ca="1">IF(M254&gt;0,N254*100/M254,0)</f>
        <v>76.806722689075627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200080</v>
      </c>
      <c r="N271" s="156">
        <f t="shared" ca="1" si="83"/>
        <v>167781</v>
      </c>
      <c r="O271" s="155">
        <f t="shared" ref="O271:O273" ca="1" si="84">IF(L271&gt;0,N271*100/L271,0)</f>
        <v>91.383986928104576</v>
      </c>
      <c r="P271" s="155">
        <f t="shared" ref="P271:P273" ca="1" si="85">IF(M271&gt;0,N271*100/M271,0)</f>
        <v>83.856957217113148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200080</v>
      </c>
      <c r="N273" s="161">
        <f t="shared" ca="1" si="87"/>
        <v>167781</v>
      </c>
      <c r="O273" s="160">
        <f t="shared" ca="1" si="84"/>
        <v>91.383986928104576</v>
      </c>
      <c r="P273" s="160">
        <f t="shared" ca="1" si="85"/>
        <v>83.856957217113148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IFERROR(__xludf.DUMMYFUNCTION("IMPORTRANGE(""https://docs.google.com/spreadsheets/d/1Yj_ptqi66GCucihVvJfMjLAmec39IyEx_6qawtMGysU/edit?usp=sharing"",""สบก!CK82"")"),200080)</f>
        <v>200080</v>
      </c>
      <c r="N275" s="174">
        <f ca="1">IFERROR(__xludf.DUMMYFUNCTION("IMPORTRANGE(""https://docs.google.com/spreadsheets/d/1Yj_ptqi66GCucihVvJfMjLAmec39IyEx_6qawtMGysU/edit?usp=sharing"",""สบก!CL82"")"),167781)</f>
        <v>167781</v>
      </c>
      <c r="O275" s="175">
        <f ca="1">IF(L275&gt;0,N275*100/L275,0)</f>
        <v>91.383986928104576</v>
      </c>
      <c r="P275" s="175">
        <f ca="1">IF(M275&gt;0,N275*100/M275,0)</f>
        <v>83.856957217113148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94900</v>
      </c>
      <c r="O290" s="155">
        <f t="shared" ref="O290:O292" ca="1" si="89">IF(L290&gt;0,N290*100/L290,0)</f>
        <v>99.517617449664428</v>
      </c>
      <c r="P290" s="155">
        <f t="shared" ref="P290:P292" ca="1" si="90">IF(M290&gt;0,N290*100/M290,0)</f>
        <v>99.517617449664428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94900</v>
      </c>
      <c r="O292" s="160">
        <f t="shared" ca="1" si="89"/>
        <v>99.517617449664428</v>
      </c>
      <c r="P292" s="160">
        <f t="shared" ca="1" si="90"/>
        <v>99.517617449664428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IFERROR(__xludf.DUMMYFUNCTION("IMPORTRANGE(""https://docs.google.com/spreadsheets/d/1Yj_ptqi66GCucihVvJfMjLAmec39IyEx_6qawtMGysU/edit?usp=sharing"",""สบก!CU82"")"),94900)</f>
        <v>94900</v>
      </c>
      <c r="O294" s="175">
        <f ca="1">IF(L294&gt;0,N294*100/L294,0)</f>
        <v>99.517617449664428</v>
      </c>
      <c r="P294" s="175">
        <f ca="1">IF(M294&gt;0,N294*100/M294,0)</f>
        <v>99.517617449664428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391600</v>
      </c>
      <c r="M310" s="156">
        <f t="shared" ca="1" si="93"/>
        <v>391600</v>
      </c>
      <c r="N310" s="156">
        <f t="shared" ca="1" si="93"/>
        <v>299775</v>
      </c>
      <c r="O310" s="155">
        <f t="shared" ref="O310:O312" ca="1" si="94">IF(L310&gt;0,N310*100/L310,0)</f>
        <v>76.551327885597544</v>
      </c>
      <c r="P310" s="155">
        <f t="shared" ref="P310:P312" ca="1" si="95">IF(M310&gt;0,N310*100/M310,0)</f>
        <v>76.551327885597544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391600</v>
      </c>
      <c r="M312" s="161">
        <f t="shared" ca="1" si="97"/>
        <v>391600</v>
      </c>
      <c r="N312" s="161">
        <f t="shared" ca="1" si="97"/>
        <v>299775</v>
      </c>
      <c r="O312" s="160">
        <f t="shared" ca="1" si="94"/>
        <v>76.551327885597544</v>
      </c>
      <c r="P312" s="160">
        <f t="shared" ca="1" si="95"/>
        <v>76.551327885597544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391600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IFERROR(__xludf.DUMMYFUNCTION("IMPORTRANGE(""https://docs.google.com/spreadsheets/d/1Yj_ptqi66GCucihVvJfMjLAmec39IyEx_6qawtMGysU/edit?usp=sharing"",""สบก!DD82"")"),299775)</f>
        <v>299775</v>
      </c>
      <c r="O314" s="175">
        <f ca="1">IF(L314&gt;0,N314*100/L314,0)</f>
        <v>76.551327885597544</v>
      </c>
      <c r="P314" s="175">
        <f ca="1">IF(M314&gt;0,N314*100/M314,0)</f>
        <v>76.551327885597544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IFERROR(__xludf.DUMMYFUNCTION("IMPORTRANGE(""https://docs.google.com/spreadsheets/d/1Yj_ptqi66GCucihVvJfMjLAmec39IyEx_6qawtMGysU/edit?usp=sharing"",""สบก!CZ82"")"),391600)</f>
        <v>391600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IFERROR(__xludf.DUMMYFUNCTION("IMPORTRANGE(""https://docs.google.com/spreadsheets/d/1IYY_tgx_IHuhSq3AJ5eI5OnqOPBNLWSHKh2a30DoXe8/edit?usp=sharing"",""ชุมพร!J228"")"),213)</f>
        <v>213</v>
      </c>
      <c r="K328" s="323">
        <f ca="1">IF(I328&gt;0,J328*100/I328,0)</f>
        <v>88.75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664860</v>
      </c>
      <c r="N329" s="156">
        <f t="shared" ca="1" si="98"/>
        <v>528087.06999999995</v>
      </c>
      <c r="O329" s="155">
        <f t="shared" ref="O329:O331" ca="1" si="99">IF(L329&gt;0,N329*100/L329,0)</f>
        <v>84.580541674674862</v>
      </c>
      <c r="P329" s="155">
        <f t="shared" ref="P329:P331" ca="1" si="100">IF(M329&gt;0,N329*100/M329,0)</f>
        <v>79.428311223415449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664860</v>
      </c>
      <c r="N331" s="161">
        <f t="shared" ca="1" si="102"/>
        <v>528087.06999999995</v>
      </c>
      <c r="O331" s="160">
        <f t="shared" ca="1" si="99"/>
        <v>84.580541674674862</v>
      </c>
      <c r="P331" s="160">
        <f t="shared" ca="1" si="100"/>
        <v>79.428311223415449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IFERROR(__xludf.DUMMYFUNCTION("IMPORTRANGE(""https://docs.google.com/spreadsheets/d/1Yj_ptqi66GCucihVvJfMjLAmec39IyEx_6qawtMGysU/edit?usp=sharing"",""สบก!DM82"")"),528087.07)</f>
        <v>528087.06999999995</v>
      </c>
      <c r="O333" s="175">
        <f ca="1">IF(L333&gt;0,N333*100/L333,0)</f>
        <v>84.580541674674862</v>
      </c>
      <c r="P333" s="175">
        <f ca="1">IF(M333&gt;0,N333*100/M333,0)</f>
        <v>79.428311223415449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IFERROR(__xludf.DUMMYFUNCTION("IMPORTRANGE(""https://docs.google.com/spreadsheets/d/1IYY_tgx_IHuhSq3AJ5eI5OnqOPBNLWSHKh2a30DoXe8/edit?usp=sharing"",""ชุมพร!J234"")"),194)</f>
        <v>194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IFERROR(__xludf.DUMMYFUNCTION("IMPORTRANGE(""https://docs.google.com/spreadsheets/d/1IYY_tgx_IHuhSq3AJ5eI5OnqOPBNLWSHKh2a30DoXe8/edit?usp=sharing"",""ชุมพร!J235"")"),1924.31)</f>
        <v>1924.31</v>
      </c>
      <c r="K340" s="348">
        <f t="shared" ca="1" si="103"/>
        <v>76.665737051792831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IFERROR(__xludf.DUMMYFUNCTION("IMPORTRANGE(""https://docs.google.com/spreadsheets/d/1IYY_tgx_IHuhSq3AJ5eI5OnqOPBNLWSHKh2a30DoXe8/edit?usp=sharing"",""ชุมพร!J236"")"),219)</f>
        <v>219</v>
      </c>
      <c r="K341" s="348">
        <f t="shared" ca="1" si="103"/>
        <v>91.25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IFERROR(__xludf.DUMMYFUNCTION("IMPORTRANGE(""https://docs.google.com/spreadsheets/d/1IYY_tgx_IHuhSq3AJ5eI5OnqOPBNLWSHKh2a30DoXe8/edit?usp=sharing"",""ชุมพร!J237"")"),2623.75)</f>
        <v>2623.75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IFERROR(__xludf.DUMMYFUNCTION("IMPORTRANGE(""https://docs.google.com/spreadsheets/d/1IYY_tgx_IHuhSq3AJ5eI5OnqOPBNLWSHKh2a30DoXe8/edit?usp=sharing"",""ชุมพร!J240"")"),213)</f>
        <v>213</v>
      </c>
      <c r="K345" s="348">
        <f t="shared" ca="1" si="103"/>
        <v>88.75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IFERROR(__xludf.DUMMYFUNCTION("IMPORTRANGE(""https://docs.google.com/spreadsheets/d/1IYY_tgx_IHuhSq3AJ5eI5OnqOPBNLWSHKh2a30DoXe8/edit?usp=sharing"",""ชุมพร!J241"")"),2584.42)</f>
        <v>2584.42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IFERROR(__xludf.DUMMYFUNCTION("IMPORTRANGE(""https://docs.google.com/spreadsheets/d/1IYY_tgx_IHuhSq3AJ5eI5OnqOPBNLWSHKh2a30DoXe8/edit?usp=sharing"",""ชุมพร!L242"")"),2089597)</f>
        <v>2089597</v>
      </c>
      <c r="M347" s="364"/>
      <c r="N347" s="364">
        <f ca="1">IFERROR(__xludf.DUMMYFUNCTION("IMPORTRANGE(""https://docs.google.com/spreadsheets/d/1IYY_tgx_IHuhSq3AJ5eI5OnqOPBNLWSHKh2a30DoXe8/edit?usp=sharing"",""ชุมพร!M242"")"),1447787.62)</f>
        <v>1447787.62</v>
      </c>
      <c r="O347" s="364">
        <f ca="1">+IF(L347&gt;0,N347*100/L347,0)</f>
        <v>69.285494762865753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IFERROR(__xludf.DUMMYFUNCTION("IMPORTRANGE(""https://docs.google.com/spreadsheets/d/1IYY_tgx_IHuhSq3AJ5eI5OnqOPBNLWSHKh2a30DoXe8/edit?usp=sharing"",""ชุมพร!M244"")"),269770)</f>
        <v>269770</v>
      </c>
      <c r="O349" s="379">
        <f ca="1">+IF(L349&gt;0,N349*100/L349,0)</f>
        <v>73.066818341865059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IFERROR(__xludf.DUMMYFUNCTION("IMPORTRANGE(""https://docs.google.com/spreadsheets/d/1IYY_tgx_IHuhSq3AJ5eI5OnqOPBNLWSHKh2a30DoXe8/edit?usp=sharing"",""ชุมพร!M247"")"),269770)</f>
        <v>269770</v>
      </c>
      <c r="O352" s="169">
        <f t="shared" ca="1" si="105"/>
        <v>73.066818341865059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IFERROR(__xludf.DUMMYFUNCTION("IMPORTRANGE(""https://docs.google.com/spreadsheets/d/1IYY_tgx_IHuhSq3AJ5eI5OnqOPBNLWSHKh2a30DoXe8/edit?usp=sharing"",""ชุมพร!M249"")"),269770)</f>
        <v>269770</v>
      </c>
      <c r="O354" s="175">
        <f t="shared" ca="1" si="105"/>
        <v>73.066818341865059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IFERROR(__xludf.DUMMYFUNCTION("IMPORTRANGE(""https://docs.google.com/spreadsheets/d/1IYY_tgx_IHuhSq3AJ5eI5OnqOPBNLWSHKh2a30DoXe8/edit?usp=sharing"",""ชุมพร!M252"")"),75175)</f>
        <v>75175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IFERROR(__xludf.DUMMYFUNCTION("IMPORTRANGE(""https://docs.google.com/spreadsheets/d/1IYY_tgx_IHuhSq3AJ5eI5OnqOPBNLWSHKh2a30DoXe8/edit?usp=sharing"",""ชุมพร!M275"")"),427240)</f>
        <v>427240</v>
      </c>
      <c r="O380" s="379">
        <f ca="1">+IF(L380&gt;0,N380*100/L380,0)</f>
        <v>92.850002173251625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IFERROR(__xludf.DUMMYFUNCTION("IMPORTRANGE(""https://docs.google.com/spreadsheets/d/1IYY_tgx_IHuhSq3AJ5eI5OnqOPBNLWSHKh2a30DoXe8/edit?usp=sharing"",""ชุมพร!M278"")"),427240)</f>
        <v>427240</v>
      </c>
      <c r="O383" s="169">
        <f t="shared" ca="1" si="109"/>
        <v>92.850002173251625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IFERROR(__xludf.DUMMYFUNCTION("IMPORTRANGE(""https://docs.google.com/spreadsheets/d/1IYY_tgx_IHuhSq3AJ5eI5OnqOPBNLWSHKh2a30DoXe8/edit?usp=sharing"",""ชุมพร!M280"")"),427240)</f>
        <v>427240</v>
      </c>
      <c r="O385" s="175">
        <f t="shared" ca="1" si="109"/>
        <v>92.850002173251625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IFERROR(__xludf.DUMMYFUNCTION("IMPORTRANGE(""https://docs.google.com/spreadsheets/d/1IYY_tgx_IHuhSq3AJ5eI5OnqOPBNLWSHKh2a30DoXe8/edit?usp=sharing"",""ชุมพร!M284"")"),3740)</f>
        <v>3740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IFERROR(__xludf.DUMMYFUNCTION("IMPORTRANGE(""https://docs.google.com/spreadsheets/d/1IYY_tgx_IHuhSq3AJ5eI5OnqOPBNLWSHKh2a30DoXe8/edit?usp=sharing"",""ชุมพร!M296"")"),127205)</f>
        <v>127205</v>
      </c>
      <c r="O401" s="379">
        <f ca="1">+IF(L401&gt;0,N401*100/L401,0)</f>
        <v>79.527977492966556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IFERROR(__xludf.DUMMYFUNCTION("IMPORTRANGE(""https://docs.google.com/spreadsheets/d/1IYY_tgx_IHuhSq3AJ5eI5OnqOPBNLWSHKh2a30DoXe8/edit?usp=sharing"",""ชุมพร!M299"")"),127205)</f>
        <v>127205</v>
      </c>
      <c r="O404" s="175">
        <f t="shared" ca="1" si="112"/>
        <v>79.527977492966556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IFERROR(__xludf.DUMMYFUNCTION("IMPORTRANGE(""https://docs.google.com/spreadsheets/d/1IYY_tgx_IHuhSq3AJ5eI5OnqOPBNLWSHKh2a30DoXe8/edit?usp=sharing"",""ชุมพร!M301"")"),127205)</f>
        <v>127205</v>
      </c>
      <c r="O406" s="175">
        <f t="shared" ca="1" si="112"/>
        <v>79.527977492966556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IFERROR(__xludf.DUMMYFUNCTION("IMPORTRANGE(""https://docs.google.com/spreadsheets/d/1IYY_tgx_IHuhSq3AJ5eI5OnqOPBNLWSHKh2a30DoXe8/edit?usp=sharing"",""ชุมพร!M302"")"),94993)</f>
        <v>94993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IFERROR(__xludf.DUMMYFUNCTION("IMPORTRANGE(""https://docs.google.com/spreadsheets/d/1IYY_tgx_IHuhSq3AJ5eI5OnqOPBNLWSHKh2a30DoXe8/edit?usp=sharing"",""ชุมพร!M303"")"),17450)</f>
        <v>17450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IFERROR(__xludf.DUMMYFUNCTION("IMPORTRANGE(""https://docs.google.com/spreadsheets/d/1IYY_tgx_IHuhSq3AJ5eI5OnqOPBNLWSHKh2a30DoXe8/edit?usp=sharing"",""ชุมพร!M305"")"),14762)</f>
        <v>14762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IFERROR(__xludf.DUMMYFUNCTION("IMPORTRANGE(""https://docs.google.com/spreadsheets/d/1IYY_tgx_IHuhSq3AJ5eI5OnqOPBNLWSHKh2a30DoXe8/edit?usp=sharing"",""ชุมพร!J350"")"),108088)</f>
        <v>108088</v>
      </c>
      <c r="K455" s="378">
        <f ca="1">IF(I455&gt;0,J455*100/I455,0)</f>
        <v>100.00092518064152</v>
      </c>
      <c r="L455" s="379">
        <f ca="1">IFERROR(__xludf.DUMMYFUNCTION("IMPORTRANGE(""https://docs.google.com/spreadsheets/d/1IYY_tgx_IHuhSq3AJ5eI5OnqOPBNLWSHKh2a30DoXe8/edit?usp=sharing"",""ชุมพร!L350"")"),716057)</f>
        <v>716057</v>
      </c>
      <c r="M455" s="379"/>
      <c r="N455" s="379">
        <f ca="1">IFERROR(__xludf.DUMMYFUNCTION("IMPORTRANGE(""https://docs.google.com/spreadsheets/d/1IYY_tgx_IHuhSq3AJ5eI5OnqOPBNLWSHKh2a30DoXe8/edit?usp=sharing"",""ชุมพร!M350"")"),297936.62)</f>
        <v>297936.62</v>
      </c>
      <c r="O455" s="379">
        <f t="shared" ref="O455:O459" ca="1" si="116">+IF(L455&gt;0,N455*100/L455,0)</f>
        <v>41.607947412007704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IFERROR(__xludf.DUMMYFUNCTION("IMPORTRANGE(""https://docs.google.com/spreadsheets/d/1IYY_tgx_IHuhSq3AJ5eI5OnqOPBNLWSHKh2a30DoXe8/edit?usp=sharing"",""ชุมพร!L352"")"),716057)</f>
        <v>716057</v>
      </c>
      <c r="M457" s="169"/>
      <c r="N457" s="175">
        <f ca="1">IFERROR(__xludf.DUMMYFUNCTION("IMPORTRANGE(""https://docs.google.com/spreadsheets/d/1IYY_tgx_IHuhSq3AJ5eI5OnqOPBNLWSHKh2a30DoXe8/edit?usp=sharing"",""ชุมพร!M352"")"),297936.62)</f>
        <v>297936.62</v>
      </c>
      <c r="O457" s="175">
        <f t="shared" ca="1" si="116"/>
        <v>41.607947412007704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IFERROR(__xludf.DUMMYFUNCTION("IMPORTRANGE(""https://docs.google.com/spreadsheets/d/1IYY_tgx_IHuhSq3AJ5eI5OnqOPBNLWSHKh2a30DoXe8/edit?usp=sharing"",""ชุมพร!L354"")"),716057)</f>
        <v>716057</v>
      </c>
      <c r="M459" s="175"/>
      <c r="N459" s="175">
        <f ca="1">IFERROR(__xludf.DUMMYFUNCTION("IMPORTRANGE(""https://docs.google.com/spreadsheets/d/1IYY_tgx_IHuhSq3AJ5eI5OnqOPBNLWSHKh2a30DoXe8/edit?usp=sharing"",""ชุมพร!M354"")"),297936.62)</f>
        <v>297936.62</v>
      </c>
      <c r="O459" s="175">
        <f t="shared" ca="1" si="116"/>
        <v>41.607947412007704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IFERROR(__xludf.DUMMYFUNCTION("IMPORTRANGE(""https://docs.google.com/spreadsheets/d/1IYY_tgx_IHuhSq3AJ5eI5OnqOPBNLWSHKh2a30DoXe8/edit?usp=sharing"",""ชุมพร!M357"")"),74808)</f>
        <v>74808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IFERROR(__xludf.DUMMYFUNCTION("IMPORTRANGE(""https://docs.google.com/spreadsheets/d/1IYY_tgx_IHuhSq3AJ5eI5OnqOPBNLWSHKh2a30DoXe8/edit?usp=sharing"",""ชุมพร!M358"")"),223128.62)</f>
        <v>223128.62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IFERROR(__xludf.DUMMYFUNCTION("IMPORTRANGE(""https://docs.google.com/spreadsheets/d/1IYY_tgx_IHuhSq3AJ5eI5OnqOPBNLWSHKh2a30DoXe8/edit?usp=sharing"",""ชุมพร!J359"")"),108088)</f>
        <v>108088</v>
      </c>
      <c r="K464" s="274">
        <f t="shared" ref="K464:K515" ca="1" si="117">IF(I464&gt;0,J464*100/I464,0)</f>
        <v>100.00092518064152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IFERROR(__xludf.DUMMYFUNCTION("IMPORTRANGE(""https://docs.google.com/spreadsheets/d/1IYY_tgx_IHuhSq3AJ5eI5OnqOPBNLWSHKh2a30DoXe8/edit?usp=sharing"",""ชุมพร!J376"")"),108088)</f>
        <v>108088</v>
      </c>
      <c r="K481" s="208">
        <f t="shared" ca="1" si="117"/>
        <v>100.00092518064152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IFERROR(__xludf.DUMMYFUNCTION("IMPORTRANGE(""https://docs.google.com/spreadsheets/d/1IYY_tgx_IHuhSq3AJ5eI5OnqOPBNLWSHKh2a30DoXe8/edit?usp=sharing"",""ชุมพร!J377"")"),10641)</f>
        <v>10641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IFERROR(__xludf.DUMMYFUNCTION("IMPORTRANGE(""https://docs.google.com/spreadsheets/d/1IYY_tgx_IHuhSq3AJ5eI5OnqOPBNLWSHKh2a30DoXe8/edit?usp=sharing"",""ชุมพร!J378"")"),94457)</f>
        <v>94457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IFERROR(__xludf.DUMMYFUNCTION("IMPORTRANGE(""https://docs.google.com/spreadsheets/d/1IYY_tgx_IHuhSq3AJ5eI5OnqOPBNLWSHKh2a30DoXe8/edit?usp=sharing"",""ชุมพร!J379"")"),9281)</f>
        <v>9281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IFERROR(__xludf.DUMMYFUNCTION("IMPORTRANGE(""https://docs.google.com/spreadsheets/d/1IYY_tgx_IHuhSq3AJ5eI5OnqOPBNLWSHKh2a30DoXe8/edit?usp=sharing"",""ชุมพร!J382"")"),2048)</f>
        <v>2048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IFERROR(__xludf.DUMMYFUNCTION("IMPORTRANGE(""https://docs.google.com/spreadsheets/d/1IYY_tgx_IHuhSq3AJ5eI5OnqOPBNLWSHKh2a30DoXe8/edit?usp=sharing"",""ชุมพร!J383"")"),204)</f>
        <v>204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IFERROR(__xludf.DUMMYFUNCTION("IMPORTRANGE(""https://docs.google.com/spreadsheets/d/1IYY_tgx_IHuhSq3AJ5eI5OnqOPBNLWSHKh2a30DoXe8/edit?usp=sharing"",""ชุมพร!J388"")"),11583)</f>
        <v>11583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IFERROR(__xludf.DUMMYFUNCTION("IMPORTRANGE(""https://docs.google.com/spreadsheets/d/1IYY_tgx_IHuhSq3AJ5eI5OnqOPBNLWSHKh2a30DoXe8/edit?usp=sharing"",""ชุมพร!J389"")"),1156)</f>
        <v>1156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IFERROR(__xludf.DUMMYFUNCTION("IMPORTRANGE(""https://docs.google.com/spreadsheets/d/1IYY_tgx_IHuhSq3AJ5eI5OnqOPBNLWSHKh2a30DoXe8/edit?usp=sharing"",""ชุมพร!J459"")"),6983)</f>
        <v>6983</v>
      </c>
      <c r="K564" s="378">
        <f ca="1">IF(I564&gt;0,J564*100/I564,0)</f>
        <v>465.53333333333336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IFERROR(__xludf.DUMMYFUNCTION("IMPORTRANGE(""https://docs.google.com/spreadsheets/d/1IYY_tgx_IHuhSq3AJ5eI5OnqOPBNLWSHKh2a30DoXe8/edit?usp=sharing"",""ชุมพร!M459"")"),102636)</f>
        <v>102636</v>
      </c>
      <c r="O564" s="379">
        <f t="shared" ref="O564:O568" ca="1" si="122">+IF(L564&gt;0,N564*100/L564,0)</f>
        <v>75.46764705882353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IFERROR(__xludf.DUMMYFUNCTION("IMPORTRANGE(""https://docs.google.com/spreadsheets/d/1IYY_tgx_IHuhSq3AJ5eI5OnqOPBNLWSHKh2a30DoXe8/edit?usp=sharing"",""ชุมพร!M461"")"),102636)</f>
        <v>102636</v>
      </c>
      <c r="O566" s="175">
        <f t="shared" ca="1" si="122"/>
        <v>75.46764705882353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IFERROR(__xludf.DUMMYFUNCTION("IMPORTRANGE(""https://docs.google.com/spreadsheets/d/1IYY_tgx_IHuhSq3AJ5eI5OnqOPBNLWSHKh2a30DoXe8/edit?usp=sharing"",""ชุมพร!M463"")"),102636)</f>
        <v>102636</v>
      </c>
      <c r="O568" s="175">
        <f t="shared" ca="1" si="122"/>
        <v>75.46764705882353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IFERROR(__xludf.DUMMYFUNCTION("IMPORTRANGE(""https://docs.google.com/spreadsheets/d/1IYY_tgx_IHuhSq3AJ5eI5OnqOPBNLWSHKh2a30DoXe8/edit?usp=sharing"",""ชุมพร!M466"")"),74441)</f>
        <v>74441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IFERROR(__xludf.DUMMYFUNCTION("IMPORTRANGE(""https://docs.google.com/spreadsheets/d/1IYY_tgx_IHuhSq3AJ5eI5OnqOPBNLWSHKh2a30DoXe8/edit?usp=sharing"",""ชุมพร!M467"")"),28195)</f>
        <v>28195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IFERROR(__xludf.DUMMYFUNCTION("IMPORTRANGE(""https://docs.google.com/spreadsheets/d/1IYY_tgx_IHuhSq3AJ5eI5OnqOPBNLWSHKh2a30DoXe8/edit?usp=sharing"",""ชุมพร!J468"")"),6983)</f>
        <v>6983</v>
      </c>
      <c r="K573" s="208">
        <f ca="1">IF(I573&gt;0,J573*100/I573,0)</f>
        <v>465.53333333333336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IFERROR(__xludf.DUMMYFUNCTION("IMPORTRANGE(""https://docs.google.com/spreadsheets/d/1IYY_tgx_IHuhSq3AJ5eI5OnqOPBNLWSHKh2a30DoXe8/edit?usp=sharing"",""ชุมพร!J472"")"),6944)</f>
        <v>6944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IFERROR(__xludf.DUMMYFUNCTION("IMPORTRANGE(""https://docs.google.com/spreadsheets/d/1IYY_tgx_IHuhSq3AJ5eI5OnqOPBNLWSHKh2a30DoXe8/edit?usp=sharing"",""ชุมพร!J523"")"),467060.17)</f>
        <v>467060.17</v>
      </c>
      <c r="K628" s="348">
        <f t="shared" ref="K628:K635" ca="1" si="129">IF(I628&gt;0,J628*100/I628,0)</f>
        <v>46.859218058929685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IFERROR(__xludf.DUMMYFUNCTION("IMPORTRANGE(""https://docs.google.com/spreadsheets/d/1IYY_tgx_IHuhSq3AJ5eI5OnqOPBNLWSHKh2a30DoXe8/edit?usp=sharing"",""ชุมพร!J524"")"),45)</f>
        <v>45</v>
      </c>
      <c r="K629" s="348">
        <f t="shared" ca="1" si="129"/>
        <v>45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IFERROR(__xludf.DUMMYFUNCTION("IMPORTRANGE(""https://docs.google.com/spreadsheets/d/1IYY_tgx_IHuhSq3AJ5eI5OnqOPBNLWSHKh2a30DoXe8/edit?usp=sharing"",""ชุมพร!J525"")"),574877.8)</f>
        <v>574877.80000000005</v>
      </c>
      <c r="K630" s="348">
        <f t="shared" ca="1" si="129"/>
        <v>85.795362830049569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IFERROR(__xludf.DUMMYFUNCTION("IMPORTRANGE(""https://docs.google.com/spreadsheets/d/1IYY_tgx_IHuhSq3AJ5eI5OnqOPBNLWSHKh2a30DoXe8/edit?usp=sharing"",""ชุมพร!J526"")"),34)</f>
        <v>34</v>
      </c>
      <c r="K631" s="348">
        <f t="shared" ca="1" si="129"/>
        <v>125.92592592592592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IFERROR(__xludf.DUMMYFUNCTION("IMPORTRANGE(""https://docs.google.com/spreadsheets/d/1IYY_tgx_IHuhSq3AJ5eI5OnqOPBNLWSHKh2a30DoXe8/edit?usp=sharing"",""ชุมพร!I530"")"),45)</f>
        <v>45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3905173</v>
      </c>
      <c r="M8" s="23">
        <f t="shared" ca="1" si="0"/>
        <v>2801131</v>
      </c>
      <c r="N8" s="23">
        <f t="shared" ca="1" si="0"/>
        <v>3075964.44</v>
      </c>
      <c r="O8" s="22">
        <f t="shared" ref="O8:O16" ca="1" si="1">IF(L8&gt;0,N8*100/L8,0)</f>
        <v>78.76640650747099</v>
      </c>
      <c r="P8" s="22">
        <f t="shared" ref="P8:P16" ca="1" si="2">IF(M8&gt;0,N8*100/M8,0)</f>
        <v>109.81151684801603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3905173</v>
      </c>
      <c r="M10" s="30">
        <f t="shared" ca="1" si="4"/>
        <v>2801131</v>
      </c>
      <c r="N10" s="30">
        <f t="shared" ca="1" si="4"/>
        <v>3075964.44</v>
      </c>
      <c r="O10" s="29">
        <f t="shared" ca="1" si="1"/>
        <v>78.76640650747099</v>
      </c>
      <c r="P10" s="29">
        <f t="shared" ca="1" si="2"/>
        <v>109.81151684801603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3661573</v>
      </c>
      <c r="M12" s="38">
        <f t="shared" ca="1" si="6"/>
        <v>2557531</v>
      </c>
      <c r="N12" s="38">
        <f t="shared" ca="1" si="6"/>
        <v>2832364.44</v>
      </c>
      <c r="O12" s="38">
        <f t="shared" ca="1" si="1"/>
        <v>77.353761347923424</v>
      </c>
      <c r="P12" s="38">
        <f t="shared" ca="1" si="2"/>
        <v>110.74604530697771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1875273</v>
      </c>
      <c r="M14" s="38">
        <f t="shared" si="8"/>
        <v>0</v>
      </c>
      <c r="N14" s="38">
        <f t="shared" ca="1" si="8"/>
        <v>737787.0499999997</v>
      </c>
      <c r="O14" s="41">
        <f t="shared" ca="1" si="1"/>
        <v>39.342914338338986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2663275</v>
      </c>
      <c r="M18" s="23">
        <f t="shared" ca="1" si="11"/>
        <v>2801131</v>
      </c>
      <c r="N18" s="23">
        <f t="shared" ca="1" si="11"/>
        <v>2338177.39</v>
      </c>
      <c r="O18" s="22">
        <f t="shared" ref="O18:O20" ca="1" si="12">IF(L18&gt;0,N18*100/L18,0)</f>
        <v>87.793314246557344</v>
      </c>
      <c r="P18" s="22">
        <f t="shared" ref="P18:P26" ca="1" si="13">IF(M18&gt;0,N18*100/M18,0)</f>
        <v>83.472618381646555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2663275</v>
      </c>
      <c r="M20" s="30">
        <f t="shared" ca="1" si="15"/>
        <v>2801131</v>
      </c>
      <c r="N20" s="30">
        <f t="shared" ca="1" si="15"/>
        <v>2338177.39</v>
      </c>
      <c r="O20" s="29">
        <f t="shared" ca="1" si="12"/>
        <v>87.793314246557344</v>
      </c>
      <c r="P20" s="29">
        <f t="shared" ca="1" si="13"/>
        <v>83.472618381646555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2419675</v>
      </c>
      <c r="M22" s="42">
        <f t="shared" ca="1" si="18"/>
        <v>2557531</v>
      </c>
      <c r="N22" s="41">
        <f t="shared" ca="1" si="18"/>
        <v>2094577.3900000001</v>
      </c>
      <c r="O22" s="41">
        <f t="shared" ca="1" si="17"/>
        <v>86.564410096397239</v>
      </c>
      <c r="P22" s="41">
        <f t="shared" ca="1" si="13"/>
        <v>81.898416480582256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633375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1241898</v>
      </c>
      <c r="M28" s="23">
        <f t="shared" si="23"/>
        <v>0</v>
      </c>
      <c r="N28" s="23">
        <f t="shared" ca="1" si="23"/>
        <v>737787.0499999997</v>
      </c>
      <c r="O28" s="22">
        <f t="shared" ref="O28:O30" ca="1" si="24">IF(L28&gt;0,N28*100/L28,0)</f>
        <v>59.408023042149978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1241898</v>
      </c>
      <c r="M30" s="30">
        <f t="shared" si="27"/>
        <v>0</v>
      </c>
      <c r="N30" s="30">
        <f t="shared" ca="1" si="27"/>
        <v>737787.0499999997</v>
      </c>
      <c r="O30" s="29">
        <f t="shared" ca="1" si="24"/>
        <v>59.408023042149978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1241898</v>
      </c>
      <c r="M32" s="41">
        <f t="shared" si="30"/>
        <v>0</v>
      </c>
      <c r="N32" s="41">
        <f t="shared" ca="1" si="30"/>
        <v>737787.0499999997</v>
      </c>
      <c r="O32" s="41">
        <f t="shared" ca="1" si="29"/>
        <v>59.408023042149978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1241898</v>
      </c>
      <c r="M34" s="41">
        <f t="shared" si="32"/>
        <v>0</v>
      </c>
      <c r="N34" s="41">
        <f t="shared" ca="1" si="32"/>
        <v>737787.0499999997</v>
      </c>
      <c r="O34" s="41">
        <f t="shared" ca="1" si="29"/>
        <v>59.408023042149978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2663275</v>
      </c>
      <c r="M37" s="55">
        <f t="shared" ca="1" si="33"/>
        <v>2801131</v>
      </c>
      <c r="N37" s="55">
        <f t="shared" ca="1" si="33"/>
        <v>2338177.3899999997</v>
      </c>
      <c r="O37" s="56">
        <f t="shared" ca="1" si="29"/>
        <v>87.79331424655733</v>
      </c>
      <c r="P37" s="56">
        <f t="shared" ca="1" si="25"/>
        <v>83.472618381646541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726100</v>
      </c>
      <c r="N41" s="79">
        <f t="shared" ca="1" si="34"/>
        <v>640930.64</v>
      </c>
      <c r="O41" s="78">
        <f t="shared" ref="O41:O43" ca="1" si="35">IF(L41&gt;0,N41*100/L41,0)</f>
        <v>88.270298856906763</v>
      </c>
      <c r="P41" s="78">
        <f t="shared" ref="P41:P43" ca="1" si="36">IF(M41&gt;0,N41*100/M41,0)</f>
        <v>88.270298856906763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726100</v>
      </c>
      <c r="N43" s="79">
        <f t="shared" ca="1" si="38"/>
        <v>640930.64</v>
      </c>
      <c r="O43" s="78">
        <f t="shared" ca="1" si="35"/>
        <v>88.270298856906763</v>
      </c>
      <c r="P43" s="78">
        <f t="shared" ca="1" si="36"/>
        <v>88.270298856906763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IFERROR(__xludf.DUMMYFUNCTION("IMPORTRANGE(""https://docs.google.com/spreadsheets/d/1Yj_ptqi66GCucihVvJfMjLAmec39IyEx_6qawtMGysU/edit?usp=sharing"",""สบก!Q83"")"),726100)</f>
        <v>726100</v>
      </c>
      <c r="N45" s="91">
        <f ca="1">IFERROR(__xludf.DUMMYFUNCTION("IMPORTRANGE(""https://docs.google.com/spreadsheets/d/1Yj_ptqi66GCucihVvJfMjLAmec39IyEx_6qawtMGysU/edit?usp=sharing"",""สบก!R83"")"),640930.64)</f>
        <v>640930.64</v>
      </c>
      <c r="O45" s="92">
        <f ca="1">IF(L45&gt;0,N45*100/L45,0)</f>
        <v>88.270298856906763</v>
      </c>
      <c r="P45" s="92">
        <f ca="1">IF(M45&gt;0,N45*100/M45,0)</f>
        <v>88.270298856906763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354506</v>
      </c>
      <c r="N53" s="125">
        <f t="shared" ca="1" si="39"/>
        <v>291860.67</v>
      </c>
      <c r="O53" s="124">
        <f t="shared" ref="O53:O55" ca="1" si="40">IF(L53&gt;0,N53*100/L53,0)</f>
        <v>85.841373529411769</v>
      </c>
      <c r="P53" s="124">
        <f t="shared" ref="P53:P55" ca="1" si="41">IF(M53&gt;0,N53*100/M53,0)</f>
        <v>82.328837875804638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354506</v>
      </c>
      <c r="N55" s="125">
        <f t="shared" ca="1" si="43"/>
        <v>291860.67</v>
      </c>
      <c r="O55" s="124">
        <f t="shared" ca="1" si="40"/>
        <v>85.841373529411769</v>
      </c>
      <c r="P55" s="124">
        <f t="shared" ca="1" si="41"/>
        <v>82.328837875804638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IFERROR(__xludf.DUMMYFUNCTION("IMPORTRANGE(""https://docs.google.com/spreadsheets/d/1Yj_ptqi66GCucihVvJfMjLAmec39IyEx_6qawtMGysU/edit?usp=sharing"",""สบก!Z83"")"),354506)</f>
        <v>354506</v>
      </c>
      <c r="N57" s="91">
        <f ca="1">IFERROR(__xludf.DUMMYFUNCTION("IMPORTRANGE(""https://docs.google.com/spreadsheets/d/1Yj_ptqi66GCucihVvJfMjLAmec39IyEx_6qawtMGysU/edit?usp=sharing"",""สบก!AA83"")"),291860.67)</f>
        <v>291860.67</v>
      </c>
      <c r="O57" s="92">
        <f ca="1">IF(L57&gt;0,N57*100/L57,0)</f>
        <v>85.841373529411769</v>
      </c>
      <c r="P57" s="92">
        <f ca="1">IF(M57&gt;0,N57*100/M57,0)</f>
        <v>82.328837875804638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221800</v>
      </c>
      <c r="N94" s="156">
        <f t="shared" ca="1" si="52"/>
        <v>160613.16</v>
      </c>
      <c r="O94" s="155">
        <f t="shared" ref="O94:O96" ca="1" si="53">IF(L94&gt;0,N94*100/L94,0)</f>
        <v>74.877930069930073</v>
      </c>
      <c r="P94" s="155">
        <f t="shared" ref="P94:P96" ca="1" si="54">IF(M94&gt;0,N94*100/M94,0)</f>
        <v>72.413507664562673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221800</v>
      </c>
      <c r="N96" s="161">
        <f t="shared" ca="1" si="56"/>
        <v>160613.16</v>
      </c>
      <c r="O96" s="160">
        <f t="shared" ca="1" si="53"/>
        <v>74.877930069930073</v>
      </c>
      <c r="P96" s="160">
        <f t="shared" ca="1" si="54"/>
        <v>72.413507664562673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IFERROR(__xludf.DUMMYFUNCTION("IMPORTRANGE(""https://docs.google.com/spreadsheets/d/1Yj_ptqi66GCucihVvJfMjLAmec39IyEx_6qawtMGysU/edit?usp=sharing"",""สบก!AR83"")"),129400)</f>
        <v>129400</v>
      </c>
      <c r="N98" s="174">
        <f ca="1">IFERROR(__xludf.DUMMYFUNCTION("IMPORTRANGE(""https://docs.google.com/spreadsheets/d/1Yj_ptqi66GCucihVvJfMjLAmec39IyEx_6qawtMGysU/edit?usp=sharing"",""สบก!AS83"")"),68213.16)</f>
        <v>68213.16</v>
      </c>
      <c r="O98" s="175">
        <f ca="1">IF(L98&gt;0,N98*100/L98,0)</f>
        <v>55.866633906633908</v>
      </c>
      <c r="P98" s="175">
        <f ca="1">IF(M98&gt;0,N98*100/M98,0)</f>
        <v>52.714961360123645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397400</v>
      </c>
      <c r="N140" s="156">
        <f t="shared" ca="1" si="64"/>
        <v>328289.40999999997</v>
      </c>
      <c r="O140" s="155">
        <f t="shared" ref="O140:O142" ca="1" si="65">IF(L140&gt;0,N140*100/L140,0)</f>
        <v>84.306474062660499</v>
      </c>
      <c r="P140" s="155">
        <f t="shared" ref="P140:P142" ca="1" si="66">IF(M140&gt;0,N140*100/M140,0)</f>
        <v>82.609313034725702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397400</v>
      </c>
      <c r="N142" s="161">
        <f t="shared" ca="1" si="68"/>
        <v>328289.40999999997</v>
      </c>
      <c r="O142" s="160">
        <f t="shared" ca="1" si="65"/>
        <v>84.306474062660499</v>
      </c>
      <c r="P142" s="160">
        <f t="shared" ca="1" si="66"/>
        <v>82.609313034725702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IFERROR(__xludf.DUMMYFUNCTION("IMPORTRANGE(""https://docs.google.com/spreadsheets/d/1Yj_ptqi66GCucihVvJfMjLAmec39IyEx_6qawtMGysU/edit?usp=sharing"",""สบก!BK83"")"),328289.41)</f>
        <v>328289.40999999997</v>
      </c>
      <c r="O144" s="175">
        <f ca="1">IF(L144&gt;0,N144*100/L144,0)</f>
        <v>84.306474062660499</v>
      </c>
      <c r="P144" s="175">
        <f ca="1">IF(M144&gt;0,N144*100/M144,0)</f>
        <v>82.609313034725702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IFERROR(__xludf.DUMMYFUNCTION("IMPORTRANGE(""https://docs.google.com/spreadsheets/d/1IYY_tgx_IHuhSq3AJ5eI5OnqOPBNLWSHKh2a30DoXe8/edit?usp=sharing"",""ตรัง!J84"")"),86)</f>
        <v>86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IFERROR(__xludf.DUMMYFUNCTION("IMPORTRANGE(""https://docs.google.com/spreadsheets/d/1IYY_tgx_IHuhSq3AJ5eI5OnqOPBNLWSHKh2a30DoXe8/edit?usp=sharing"",""ตรัง!J85"")"),86)</f>
        <v>86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IFERROR(__xludf.DUMMYFUNCTION("IMPORTRANGE(""https://docs.google.com/spreadsheets/d/1IYY_tgx_IHuhSq3AJ5eI5OnqOPBNLWSHKh2a30DoXe8/edit?usp=sharing"",""ตรัง!J114"")"),25000)</f>
        <v>25000</v>
      </c>
      <c r="K189" s="291">
        <f ca="1">IF(I189&gt;0,J189*100/I189,0)</f>
        <v>250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IFERROR(__xludf.DUMMYFUNCTION("IMPORTRANGE(""https://docs.google.com/spreadsheets/d/1IYY_tgx_IHuhSq3AJ5eI5OnqOPBNLWSHKh2a30DoXe8/edit?usp=sharing"",""ตรัง!J125"")"),25000)</f>
        <v>25000</v>
      </c>
      <c r="K200" s="167">
        <f t="shared" ca="1" si="70"/>
        <v>250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58701</v>
      </c>
      <c r="O250" s="155">
        <f t="shared" ref="O250:O252" ca="1" si="78">IF(L250&gt;0,N250*100/L250,0)</f>
        <v>82.214285714285708</v>
      </c>
      <c r="P250" s="155">
        <f t="shared" ref="P250:P252" ca="1" si="79">IF(M250&gt;0,N250*100/M250,0)</f>
        <v>82.214285714285708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58701</v>
      </c>
      <c r="O252" s="160">
        <f t="shared" ca="1" si="78"/>
        <v>82.214285714285708</v>
      </c>
      <c r="P252" s="160">
        <f t="shared" ca="1" si="79"/>
        <v>82.214285714285708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IFERROR(__xludf.DUMMYFUNCTION("IMPORTRANGE(""https://docs.google.com/spreadsheets/d/1Yj_ptqi66GCucihVvJfMjLAmec39IyEx_6qawtMGysU/edit?usp=sharing"",""สบก!CC83"")"),58701)</f>
        <v>58701</v>
      </c>
      <c r="O254" s="175">
        <f ca="1">IF(L254&gt;0,N254*100/L254,0)</f>
        <v>82.214285714285708</v>
      </c>
      <c r="P254" s="175">
        <f ca="1">IF(M254&gt;0,N254*100/M254,0)</f>
        <v>82.214285714285708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IFERROR(__xludf.DUMMYFUNCTION("IMPORTRANGE(""https://docs.google.com/spreadsheets/d/1IYY_tgx_IHuhSq3AJ5eI5OnqOPBNLWSHKh2a30DoXe8/edit?usp=sharing"",""ตรัง!J228"")"),273)</f>
        <v>273</v>
      </c>
      <c r="K328" s="323">
        <f ca="1">IF(I328&gt;0,J328*100/I328,0)</f>
        <v>103.8022813688213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1008800</v>
      </c>
      <c r="N329" s="156">
        <f t="shared" ca="1" si="98"/>
        <v>836657.51</v>
      </c>
      <c r="O329" s="155">
        <f t="shared" ref="O329:O331" ca="1" si="99">IF(L329&gt;0,N329*100/L329,0)</f>
        <v>92.884541770746594</v>
      </c>
      <c r="P329" s="155">
        <f t="shared" ref="P329:P331" ca="1" si="100">IF(M329&gt;0,N329*100/M329,0)</f>
        <v>82.935914948453615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1008800</v>
      </c>
      <c r="N331" s="161">
        <f t="shared" ca="1" si="102"/>
        <v>836657.51</v>
      </c>
      <c r="O331" s="160">
        <f t="shared" ca="1" si="99"/>
        <v>92.884541770746594</v>
      </c>
      <c r="P331" s="160">
        <f t="shared" ca="1" si="100"/>
        <v>82.935914948453615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IFERROR(__xludf.DUMMYFUNCTION("IMPORTRANGE(""https://docs.google.com/spreadsheets/d/1Yj_ptqi66GCucihVvJfMjLAmec39IyEx_6qawtMGysU/edit?usp=sharing"",""สบก!DM83"")"),685457.51)</f>
        <v>685457.51</v>
      </c>
      <c r="O333" s="175">
        <f ca="1">IF(L333&gt;0,N333*100/L333,0)</f>
        <v>91.449204189180179</v>
      </c>
      <c r="P333" s="175">
        <f ca="1">IF(M333&gt;0,N333*100/M333,0)</f>
        <v>79.927414878731341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IFERROR(__xludf.DUMMYFUNCTION("IMPORTRANGE(""https://docs.google.com/spreadsheets/d/1IYY_tgx_IHuhSq3AJ5eI5OnqOPBNLWSHKh2a30DoXe8/edit?usp=sharing"",""ตรัง!J234"")"),298)</f>
        <v>298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IFERROR(__xludf.DUMMYFUNCTION("IMPORTRANGE(""https://docs.google.com/spreadsheets/d/1IYY_tgx_IHuhSq3AJ5eI5OnqOPBNLWSHKh2a30DoXe8/edit?usp=sharing"",""ตรัง!J235"")"),1981.48999999999)</f>
        <v>1981.48999999999</v>
      </c>
      <c r="K340" s="348">
        <f t="shared" ca="1" si="103"/>
        <v>107.68967391304294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IFERROR(__xludf.DUMMYFUNCTION("IMPORTRANGE(""https://docs.google.com/spreadsheets/d/1IYY_tgx_IHuhSq3AJ5eI5OnqOPBNLWSHKh2a30DoXe8/edit?usp=sharing"",""ตรัง!J236"")"),356)</f>
        <v>356</v>
      </c>
      <c r="K341" s="348">
        <f t="shared" ca="1" si="103"/>
        <v>135.36121673003802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IFERROR(__xludf.DUMMYFUNCTION("IMPORTRANGE(""https://docs.google.com/spreadsheets/d/1IYY_tgx_IHuhSq3AJ5eI5OnqOPBNLWSHKh2a30DoXe8/edit?usp=sharing"",""ตรัง!J237"")"),3365.04)</f>
        <v>3365.04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IFERROR(__xludf.DUMMYFUNCTION("IMPORTRANGE(""https://docs.google.com/spreadsheets/d/1IYY_tgx_IHuhSq3AJ5eI5OnqOPBNLWSHKh2a30DoXe8/edit?usp=sharing"",""ตรัง!J240"")"),273)</f>
        <v>273</v>
      </c>
      <c r="K345" s="348">
        <f t="shared" ca="1" si="103"/>
        <v>103.8022813688213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IFERROR(__xludf.DUMMYFUNCTION("IMPORTRANGE(""https://docs.google.com/spreadsheets/d/1IYY_tgx_IHuhSq3AJ5eI5OnqOPBNLWSHKh2a30DoXe8/edit?usp=sharing"",""ตรัง!J241"")"),2899.47)</f>
        <v>2899.47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IFERROR(__xludf.DUMMYFUNCTION("IMPORTRANGE(""https://docs.google.com/spreadsheets/d/1IYY_tgx_IHuhSq3AJ5eI5OnqOPBNLWSHKh2a30DoXe8/edit?usp=sharing"",""ตรัง!L242"")"),1241898)</f>
        <v>1241898</v>
      </c>
      <c r="M347" s="364"/>
      <c r="N347" s="364">
        <f ca="1">IFERROR(__xludf.DUMMYFUNCTION("IMPORTRANGE(""https://docs.google.com/spreadsheets/d/1IYY_tgx_IHuhSq3AJ5eI5OnqOPBNLWSHKh2a30DoXe8/edit?usp=sharing"",""ตรัง!M242"")"),737787.049999999)</f>
        <v>737787.049999999</v>
      </c>
      <c r="O347" s="364">
        <f ca="1">+IF(L347&gt;0,N347*100/L347,0)</f>
        <v>59.408023042149914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IFERROR(__xludf.DUMMYFUNCTION("IMPORTRANGE(""https://docs.google.com/spreadsheets/d/1IYY_tgx_IHuhSq3AJ5eI5OnqOPBNLWSHKh2a30DoXe8/edit?usp=sharing"",""ตรัง!J244"")"),70)</f>
        <v>70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IFERROR(__xludf.DUMMYFUNCTION("IMPORTRANGE(""https://docs.google.com/spreadsheets/d/1IYY_tgx_IHuhSq3AJ5eI5OnqOPBNLWSHKh2a30DoXe8/edit?usp=sharing"",""ตรัง!M244"")"),184040.58)</f>
        <v>184040.58</v>
      </c>
      <c r="O349" s="379">
        <f ca="1">+IF(L349&gt;0,N349*100/L349,0)</f>
        <v>67.1533897686638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IFERROR(__xludf.DUMMYFUNCTION("IMPORTRANGE(""https://docs.google.com/spreadsheets/d/1IYY_tgx_IHuhSq3AJ5eI5OnqOPBNLWSHKh2a30DoXe8/edit?usp=sharing"",""ตรัง!M247"")"),184040.58)</f>
        <v>184040.58</v>
      </c>
      <c r="O352" s="169">
        <f t="shared" ca="1" si="105"/>
        <v>67.1533897686638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IFERROR(__xludf.DUMMYFUNCTION("IMPORTRANGE(""https://docs.google.com/spreadsheets/d/1IYY_tgx_IHuhSq3AJ5eI5OnqOPBNLWSHKh2a30DoXe8/edit?usp=sharing"",""ตรัง!M249"")"),184040.58)</f>
        <v>184040.58</v>
      </c>
      <c r="O354" s="175">
        <f t="shared" ca="1" si="105"/>
        <v>67.1533897686638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IFERROR(__xludf.DUMMYFUNCTION("IMPORTRANGE(""https://docs.google.com/spreadsheets/d/1IYY_tgx_IHuhSq3AJ5eI5OnqOPBNLWSHKh2a30DoXe8/edit?usp=sharing"",""ตรัง!M250"")"),33300)</f>
        <v>33300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IFERROR(__xludf.DUMMYFUNCTION("IMPORTRANGE(""https://docs.google.com/spreadsheets/d/1IYY_tgx_IHuhSq3AJ5eI5OnqOPBNLWSHKh2a30DoXe8/edit?usp=sharing"",""ตรัง!M252"")"),75165)</f>
        <v>75165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IFERROR(__xludf.DUMMYFUNCTION("IMPORTRANGE(""https://docs.google.com/spreadsheets/d/1IYY_tgx_IHuhSq3AJ5eI5OnqOPBNLWSHKh2a30DoXe8/edit?usp=sharing"",""ตรัง!M253"")"),11905.58)</f>
        <v>11905.58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IFERROR(__xludf.DUMMYFUNCTION("IMPORTRANGE(""https://docs.google.com/spreadsheets/d/1IYY_tgx_IHuhSq3AJ5eI5OnqOPBNLWSHKh2a30DoXe8/edit?usp=sharing"",""ตรัง!J270"")"),70)</f>
        <v>70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IFERROR(__xludf.DUMMYFUNCTION("IMPORTRANGE(""https://docs.google.com/spreadsheets/d/1IYY_tgx_IHuhSq3AJ5eI5OnqOPBNLWSHKh2a30DoXe8/edit?usp=sharing"",""ตรัง!J272"")"),70)</f>
        <v>70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IFERROR(__xludf.DUMMYFUNCTION("IMPORTRANGE(""https://docs.google.com/spreadsheets/d/1IYY_tgx_IHuhSq3AJ5eI5OnqOPBNLWSHKh2a30DoXe8/edit?usp=sharing"",""ตรัง!M275"")"),176873.5)</f>
        <v>176873.5</v>
      </c>
      <c r="O380" s="379">
        <f ca="1">+IF(L380&gt;0,N380*100/L380,0)</f>
        <v>60.181524328002723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IFERROR(__xludf.DUMMYFUNCTION("IMPORTRANGE(""https://docs.google.com/spreadsheets/d/1IYY_tgx_IHuhSq3AJ5eI5OnqOPBNLWSHKh2a30DoXe8/edit?usp=sharing"",""ตรัง!M278"")"),176873.5)</f>
        <v>176873.5</v>
      </c>
      <c r="O383" s="169">
        <f t="shared" ca="1" si="109"/>
        <v>60.181524328002723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IFERROR(__xludf.DUMMYFUNCTION("IMPORTRANGE(""https://docs.google.com/spreadsheets/d/1IYY_tgx_IHuhSq3AJ5eI5OnqOPBNLWSHKh2a30DoXe8/edit?usp=sharing"",""ตรัง!M280"")"),176873.5)</f>
        <v>176873.5</v>
      </c>
      <c r="O385" s="175">
        <f t="shared" ca="1" si="109"/>
        <v>60.181524328002723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IFERROR(__xludf.DUMMYFUNCTION("IMPORTRANGE(""https://docs.google.com/spreadsheets/d/1IYY_tgx_IHuhSq3AJ5eI5OnqOPBNLWSHKh2a30DoXe8/edit?usp=sharing"",""ตรัง!M282"")"),82350)</f>
        <v>82350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IFERROR(__xludf.DUMMYFUNCTION("IMPORTRANGE(""https://docs.google.com/spreadsheets/d/1IYY_tgx_IHuhSq3AJ5eI5OnqOPBNLWSHKh2a30DoXe8/edit?usp=sharing"",""ตรัง!M284"")"),18323.5)</f>
        <v>18323.5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IFERROR(__xludf.DUMMYFUNCTION("IMPORTRANGE(""https://docs.google.com/spreadsheets/d/1IYY_tgx_IHuhSq3AJ5eI5OnqOPBNLWSHKh2a30DoXe8/edit?usp=sharing"",""ตรัง!M296"")"),107529.84)</f>
        <v>107529.84</v>
      </c>
      <c r="O401" s="379">
        <f ca="1">+IF(L401&gt;0,N401*100/L401,0)</f>
        <v>81.579424929823233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IFERROR(__xludf.DUMMYFUNCTION("IMPORTRANGE(""https://docs.google.com/spreadsheets/d/1IYY_tgx_IHuhSq3AJ5eI5OnqOPBNLWSHKh2a30DoXe8/edit?usp=sharing"",""ตรัง!M299"")"),107529.84)</f>
        <v>107529.84</v>
      </c>
      <c r="O404" s="175">
        <f t="shared" ca="1" si="112"/>
        <v>81.579424929823233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IFERROR(__xludf.DUMMYFUNCTION("IMPORTRANGE(""https://docs.google.com/spreadsheets/d/1IYY_tgx_IHuhSq3AJ5eI5OnqOPBNLWSHKh2a30DoXe8/edit?usp=sharing"",""ตรัง!M301"")"),107529.84)</f>
        <v>107529.84</v>
      </c>
      <c r="O406" s="175">
        <f t="shared" ca="1" si="112"/>
        <v>81.579424929823233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IFERROR(__xludf.DUMMYFUNCTION("IMPORTRANGE(""https://docs.google.com/spreadsheets/d/1IYY_tgx_IHuhSq3AJ5eI5OnqOPBNLWSHKh2a30DoXe8/edit?usp=sharing"",""ตรัง!M302"")"),76399.08)</f>
        <v>76399.08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IFERROR(__xludf.DUMMYFUNCTION("IMPORTRANGE(""https://docs.google.com/spreadsheets/d/1IYY_tgx_IHuhSq3AJ5eI5OnqOPBNLWSHKh2a30DoXe8/edit?usp=sharing"",""ตรัง!M303"")"),25470)</f>
        <v>25470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IFERROR(__xludf.DUMMYFUNCTION("IMPORTRANGE(""https://docs.google.com/spreadsheets/d/1IYY_tgx_IHuhSq3AJ5eI5OnqOPBNLWSHKh2a30DoXe8/edit?usp=sharing"",""ตรัง!M305"")"),5660.76)</f>
        <v>5660.76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IFERROR(__xludf.DUMMYFUNCTION("IMPORTRANGE(""https://docs.google.com/spreadsheets/d/1IYY_tgx_IHuhSq3AJ5eI5OnqOPBNLWSHKh2a30DoXe8/edit?usp=sharing"",""ตรัง!M330"")"),57399.2299999999)</f>
        <v>57399.229999999901</v>
      </c>
      <c r="O435" s="418">
        <f t="shared" ref="O435:O439" ca="1" si="114">+IF(L435&gt;0,N435*100/L435,0)</f>
        <v>65.226397727272612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IFERROR(__xludf.DUMMYFUNCTION("IMPORTRANGE(""https://docs.google.com/spreadsheets/d/1IYY_tgx_IHuhSq3AJ5eI5OnqOPBNLWSHKh2a30DoXe8/edit?usp=sharing"",""ตรัง!M332"")"),57399.2299999999)</f>
        <v>57399.229999999901</v>
      </c>
      <c r="O437" s="175">
        <f t="shared" ca="1" si="114"/>
        <v>65.226397727272612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IFERROR(__xludf.DUMMYFUNCTION("IMPORTRANGE(""https://docs.google.com/spreadsheets/d/1IYY_tgx_IHuhSq3AJ5eI5OnqOPBNLWSHKh2a30DoXe8/edit?usp=sharing"",""ตรัง!M334"")"),57399.2299999999)</f>
        <v>57399.229999999901</v>
      </c>
      <c r="O439" s="175">
        <f t="shared" ca="1" si="114"/>
        <v>65.226397727272612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IFERROR(__xludf.DUMMYFUNCTION("IMPORTRANGE(""https://docs.google.com/spreadsheets/d/1IYY_tgx_IHuhSq3AJ5eI5OnqOPBNLWSHKh2a30DoXe8/edit?usp=sharing"",""ตรัง!M338"")"),20272.98)</f>
        <v>20272.98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IFERROR(__xludf.DUMMYFUNCTION("IMPORTRANGE(""https://docs.google.com/spreadsheets/d/1IYY_tgx_IHuhSq3AJ5eI5OnqOPBNLWSHKh2a30DoXe8/edit?usp=sharing"",""ตรัง!L350"")"),285318)</f>
        <v>285318</v>
      </c>
      <c r="M455" s="379"/>
      <c r="N455" s="379">
        <f ca="1">IFERROR(__xludf.DUMMYFUNCTION("IMPORTRANGE(""https://docs.google.com/spreadsheets/d/1IYY_tgx_IHuhSq3AJ5eI5OnqOPBNLWSHKh2a30DoXe8/edit?usp=sharing"",""ตรัง!M350"")"),69009.98)</f>
        <v>69009.98</v>
      </c>
      <c r="O455" s="379">
        <f t="shared" ref="O455:O459" ca="1" si="116">+IF(L455&gt;0,N455*100/L455,0)</f>
        <v>24.187040425069572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IFERROR(__xludf.DUMMYFUNCTION("IMPORTRANGE(""https://docs.google.com/spreadsheets/d/1IYY_tgx_IHuhSq3AJ5eI5OnqOPBNLWSHKh2a30DoXe8/edit?usp=sharing"",""ตรัง!L352"")"),285318)</f>
        <v>285318</v>
      </c>
      <c r="M457" s="169"/>
      <c r="N457" s="175">
        <f ca="1">IFERROR(__xludf.DUMMYFUNCTION("IMPORTRANGE(""https://docs.google.com/spreadsheets/d/1IYY_tgx_IHuhSq3AJ5eI5OnqOPBNLWSHKh2a30DoXe8/edit?usp=sharing"",""ตรัง!M352"")"),69009.98)</f>
        <v>69009.98</v>
      </c>
      <c r="O457" s="175">
        <f t="shared" ca="1" si="116"/>
        <v>24.187040425069572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IFERROR(__xludf.DUMMYFUNCTION("IMPORTRANGE(""https://docs.google.com/spreadsheets/d/1IYY_tgx_IHuhSq3AJ5eI5OnqOPBNLWSHKh2a30DoXe8/edit?usp=sharing"",""ตรัง!L354"")"),285318)</f>
        <v>285318</v>
      </c>
      <c r="M459" s="175"/>
      <c r="N459" s="175">
        <f ca="1">IFERROR(__xludf.DUMMYFUNCTION("IMPORTRANGE(""https://docs.google.com/spreadsheets/d/1IYY_tgx_IHuhSq3AJ5eI5OnqOPBNLWSHKh2a30DoXe8/edit?usp=sharing"",""ตรัง!M354"")"),69009.98)</f>
        <v>69009.98</v>
      </c>
      <c r="O459" s="175">
        <f t="shared" ca="1" si="116"/>
        <v>24.187040425069572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IFERROR(__xludf.DUMMYFUNCTION("IMPORTRANGE(""https://docs.google.com/spreadsheets/d/1IYY_tgx_IHuhSq3AJ5eI5OnqOPBNLWSHKh2a30DoXe8/edit?usp=sharing"",""ตรัง!M358"")"),69009.98)</f>
        <v>69009.98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IFERROR(__xludf.DUMMYFUNCTION("IMPORTRANGE(""https://docs.google.com/spreadsheets/d/1IYY_tgx_IHuhSq3AJ5eI5OnqOPBNLWSHKh2a30DoXe8/edit?usp=sharing"",""ตรัง!J459"")"),3650)</f>
        <v>3650</v>
      </c>
      <c r="K564" s="378">
        <f ca="1">IF(I564&gt;0,J564*100/I564,0)</f>
        <v>365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IFERROR(__xludf.DUMMYFUNCTION("IMPORTRANGE(""https://docs.google.com/spreadsheets/d/1IYY_tgx_IHuhSq3AJ5eI5OnqOPBNLWSHKh2a30DoXe8/edit?usp=sharing"",""ตรัง!M459"")"),115197.6)</f>
        <v>115197.6</v>
      </c>
      <c r="O564" s="379">
        <f t="shared" ref="O564:O568" ca="1" si="122">+IF(L564&gt;0,N564*100/L564,0)</f>
        <v>93.870273794002614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IFERROR(__xludf.DUMMYFUNCTION("IMPORTRANGE(""https://docs.google.com/spreadsheets/d/1IYY_tgx_IHuhSq3AJ5eI5OnqOPBNLWSHKh2a30DoXe8/edit?usp=sharing"",""ตรัง!M461"")"),115197.6)</f>
        <v>115197.6</v>
      </c>
      <c r="O566" s="175">
        <f t="shared" ca="1" si="122"/>
        <v>93.870273794002614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IFERROR(__xludf.DUMMYFUNCTION("IMPORTRANGE(""https://docs.google.com/spreadsheets/d/1IYY_tgx_IHuhSq3AJ5eI5OnqOPBNLWSHKh2a30DoXe8/edit?usp=sharing"",""ตรัง!M463"")"),115197.6)</f>
        <v>115197.6</v>
      </c>
      <c r="O568" s="175">
        <f t="shared" ca="1" si="122"/>
        <v>93.870273794002614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IFERROR(__xludf.DUMMYFUNCTION("IMPORTRANGE(""https://docs.google.com/spreadsheets/d/1IYY_tgx_IHuhSq3AJ5eI5OnqOPBNLWSHKh2a30DoXe8/edit?usp=sharing"",""ตรัง!M466"")"),96788)</f>
        <v>96788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IFERROR(__xludf.DUMMYFUNCTION("IMPORTRANGE(""https://docs.google.com/spreadsheets/d/1IYY_tgx_IHuhSq3AJ5eI5OnqOPBNLWSHKh2a30DoXe8/edit?usp=sharing"",""ตรัง!M467"")"),18409.6)</f>
        <v>18409.599999999999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IFERROR(__xludf.DUMMYFUNCTION("IMPORTRANGE(""https://docs.google.com/spreadsheets/d/1IYY_tgx_IHuhSq3AJ5eI5OnqOPBNLWSHKh2a30DoXe8/edit?usp=sharing"",""ตรัง!J468"")"),3650)</f>
        <v>3650</v>
      </c>
      <c r="K573" s="208">
        <f ca="1">IF(I573&gt;0,J573*100/I573,0)</f>
        <v>365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IFERROR(__xludf.DUMMYFUNCTION("IMPORTRANGE(""https://docs.google.com/spreadsheets/d/1IYY_tgx_IHuhSq3AJ5eI5OnqOPBNLWSHKh2a30DoXe8/edit?usp=sharing"",""ตรัง!J472"")"),3507)</f>
        <v>3507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IFERROR(__xludf.DUMMYFUNCTION("IMPORTRANGE(""https://docs.google.com/spreadsheets/d/1IYY_tgx_IHuhSq3AJ5eI5OnqOPBNLWSHKh2a30DoXe8/edit?usp=sharing"",""ตรัง!J523"")"),1120470.66)</f>
        <v>1120470.6599999999</v>
      </c>
      <c r="K628" s="348">
        <f t="shared" ref="K628:K635" ca="1" si="129">IF(I628&gt;0,J628*100/I628,0)</f>
        <v>66.989746456092817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IFERROR(__xludf.DUMMYFUNCTION("IMPORTRANGE(""https://docs.google.com/spreadsheets/d/1IYY_tgx_IHuhSq3AJ5eI5OnqOPBNLWSHKh2a30DoXe8/edit?usp=sharing"",""ตรัง!J524"")"),68)</f>
        <v>68</v>
      </c>
      <c r="K629" s="348">
        <f t="shared" ca="1" si="129"/>
        <v>66.666666666666671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IFERROR(__xludf.DUMMYFUNCTION("IMPORTRANGE(""https://docs.google.com/spreadsheets/d/1IYY_tgx_IHuhSq3AJ5eI5OnqOPBNLWSHKh2a30DoXe8/edit?usp=sharing"",""ตรัง!J525"")"),743037.26)</f>
        <v>743037.26</v>
      </c>
      <c r="K630" s="348">
        <f t="shared" ca="1" si="129"/>
        <v>30.191637231838264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IFERROR(__xludf.DUMMYFUNCTION("IMPORTRANGE(""https://docs.google.com/spreadsheets/d/1IYY_tgx_IHuhSq3AJ5eI5OnqOPBNLWSHKh2a30DoXe8/edit?usp=sharing"",""ตรัง!J526"")"),63)</f>
        <v>63</v>
      </c>
      <c r="K631" s="348">
        <f t="shared" ca="1" si="129"/>
        <v>70.786516853932582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4732396</v>
      </c>
      <c r="M8" s="23">
        <f t="shared" ca="1" si="0"/>
        <v>3585432.68</v>
      </c>
      <c r="N8" s="23">
        <f t="shared" ca="1" si="0"/>
        <v>3917362.65</v>
      </c>
      <c r="O8" s="22">
        <f t="shared" ref="O8:O16" ca="1" si="1">IF(L8&gt;0,N8*100/L8,0)</f>
        <v>82.777575038099087</v>
      </c>
      <c r="P8" s="22">
        <f t="shared" ref="P8:P16" ca="1" si="2">IF(M8&gt;0,N8*100/M8,0)</f>
        <v>109.2577381762471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4732396</v>
      </c>
      <c r="M10" s="30">
        <f t="shared" ca="1" si="4"/>
        <v>3585432.68</v>
      </c>
      <c r="N10" s="30">
        <f t="shared" ca="1" si="4"/>
        <v>3917362.65</v>
      </c>
      <c r="O10" s="29">
        <f t="shared" ca="1" si="1"/>
        <v>82.777575038099087</v>
      </c>
      <c r="P10" s="29">
        <f t="shared" ca="1" si="2"/>
        <v>109.2577381762471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4534096</v>
      </c>
      <c r="M12" s="38">
        <f t="shared" ca="1" si="6"/>
        <v>3387132.68</v>
      </c>
      <c r="N12" s="38">
        <f t="shared" ca="1" si="6"/>
        <v>3719062.65</v>
      </c>
      <c r="O12" s="38">
        <f t="shared" ca="1" si="1"/>
        <v>82.024347300983479</v>
      </c>
      <c r="P12" s="38">
        <f t="shared" ca="1" si="2"/>
        <v>109.7997333248841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2661896</v>
      </c>
      <c r="M14" s="38">
        <f t="shared" si="8"/>
        <v>0</v>
      </c>
      <c r="N14" s="38">
        <f t="shared" ca="1" si="8"/>
        <v>773883.86</v>
      </c>
      <c r="O14" s="41">
        <f t="shared" ca="1" si="1"/>
        <v>29.072655731102945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3520965</v>
      </c>
      <c r="M18" s="23">
        <f t="shared" ca="1" si="11"/>
        <v>3585432.68</v>
      </c>
      <c r="N18" s="23">
        <f t="shared" ca="1" si="11"/>
        <v>3143478.79</v>
      </c>
      <c r="O18" s="22">
        <f t="shared" ref="O18:O20" ca="1" si="12">IF(L18&gt;0,N18*100/L18,0)</f>
        <v>89.278899108625055</v>
      </c>
      <c r="P18" s="22">
        <f t="shared" ref="P18:P26" ca="1" si="13">IF(M18&gt;0,N18*100/M18,0)</f>
        <v>87.673624651627819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3520965</v>
      </c>
      <c r="M20" s="30">
        <f t="shared" ca="1" si="15"/>
        <v>3585432.68</v>
      </c>
      <c r="N20" s="30">
        <f t="shared" ca="1" si="15"/>
        <v>3143478.79</v>
      </c>
      <c r="O20" s="29">
        <f t="shared" ca="1" si="12"/>
        <v>89.278899108625055</v>
      </c>
      <c r="P20" s="29">
        <f t="shared" ca="1" si="13"/>
        <v>87.673624651627819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3322665</v>
      </c>
      <c r="M22" s="42">
        <f t="shared" ca="1" si="18"/>
        <v>3387132.68</v>
      </c>
      <c r="N22" s="41">
        <f t="shared" ca="1" si="18"/>
        <v>2945178.79</v>
      </c>
      <c r="O22" s="41">
        <f t="shared" ca="1" si="17"/>
        <v>88.639052989091581</v>
      </c>
      <c r="P22" s="41">
        <f t="shared" ca="1" si="13"/>
        <v>86.951975852330648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1450465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1211431</v>
      </c>
      <c r="M28" s="23">
        <f t="shared" si="23"/>
        <v>0</v>
      </c>
      <c r="N28" s="23">
        <f t="shared" ca="1" si="23"/>
        <v>773883.86</v>
      </c>
      <c r="O28" s="22">
        <f t="shared" ref="O28:O30" ca="1" si="24">IF(L28&gt;0,N28*100/L28,0)</f>
        <v>63.881794340742481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1211431</v>
      </c>
      <c r="M30" s="30">
        <f t="shared" si="27"/>
        <v>0</v>
      </c>
      <c r="N30" s="30">
        <f t="shared" ca="1" si="27"/>
        <v>773883.86</v>
      </c>
      <c r="O30" s="29">
        <f t="shared" ca="1" si="24"/>
        <v>63.881794340742481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1211431</v>
      </c>
      <c r="M32" s="41">
        <f t="shared" si="30"/>
        <v>0</v>
      </c>
      <c r="N32" s="41">
        <f t="shared" ca="1" si="30"/>
        <v>773883.86</v>
      </c>
      <c r="O32" s="41">
        <f t="shared" ca="1" si="29"/>
        <v>63.881794340742481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1211431</v>
      </c>
      <c r="M34" s="41">
        <f t="shared" si="32"/>
        <v>0</v>
      </c>
      <c r="N34" s="41">
        <f t="shared" ca="1" si="32"/>
        <v>773883.86</v>
      </c>
      <c r="O34" s="41">
        <f t="shared" ca="1" si="29"/>
        <v>63.881794340742481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3520965</v>
      </c>
      <c r="M37" s="55">
        <f t="shared" ca="1" si="33"/>
        <v>3585432.68</v>
      </c>
      <c r="N37" s="55">
        <f t="shared" ca="1" si="33"/>
        <v>3143478.79</v>
      </c>
      <c r="O37" s="56">
        <f t="shared" ca="1" si="29"/>
        <v>89.278899108625055</v>
      </c>
      <c r="P37" s="56">
        <f t="shared" ca="1" si="25"/>
        <v>87.673624651627819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762700</v>
      </c>
      <c r="N41" s="79">
        <f t="shared" ca="1" si="34"/>
        <v>703133.65</v>
      </c>
      <c r="O41" s="78">
        <f t="shared" ref="O41:O43" ca="1" si="35">IF(L41&gt;0,N41*100/L41,0)</f>
        <v>94.039541259863583</v>
      </c>
      <c r="P41" s="78">
        <f t="shared" ref="P41:P43" ca="1" si="36">IF(M41&gt;0,N41*100/M41,0)</f>
        <v>92.190068178838331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762700</v>
      </c>
      <c r="N43" s="79">
        <f t="shared" ca="1" si="38"/>
        <v>703133.65</v>
      </c>
      <c r="O43" s="78">
        <f t="shared" ca="1" si="35"/>
        <v>94.039541259863583</v>
      </c>
      <c r="P43" s="78">
        <f t="shared" ca="1" si="36"/>
        <v>92.190068178838331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IFERROR(__xludf.DUMMYFUNCTION("IMPORTRANGE(""https://docs.google.com/spreadsheets/d/1Yj_ptqi66GCucihVvJfMjLAmec39IyEx_6qawtMGysU/edit?usp=sharing"",""สบก!Q84"")"),762700)</f>
        <v>762700</v>
      </c>
      <c r="N45" s="91">
        <f ca="1">IFERROR(__xludf.DUMMYFUNCTION("IMPORTRANGE(""https://docs.google.com/spreadsheets/d/1Yj_ptqi66GCucihVvJfMjLAmec39IyEx_6qawtMGysU/edit?usp=sharing"",""สบก!R84"")"),703133.65)</f>
        <v>703133.65</v>
      </c>
      <c r="O45" s="92">
        <f ca="1">IF(L45&gt;0,N45*100/L45,0)</f>
        <v>94.039541259863583</v>
      </c>
      <c r="P45" s="92">
        <f ca="1">IF(M45&gt;0,N45*100/M45,0)</f>
        <v>92.190068178838331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639137.68000000005</v>
      </c>
      <c r="N53" s="125">
        <f t="shared" ca="1" si="39"/>
        <v>620013.76</v>
      </c>
      <c r="O53" s="124">
        <f t="shared" ref="O53:O55" ca="1" si="40">IF(L53&gt;0,N53*100/L53,0)</f>
        <v>103.33562666666667</v>
      </c>
      <c r="P53" s="124">
        <f t="shared" ref="P53:P55" ca="1" si="41">IF(M53&gt;0,N53*100/M53,0)</f>
        <v>97.007855959924001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639137.68000000005</v>
      </c>
      <c r="N55" s="125">
        <f t="shared" ca="1" si="43"/>
        <v>620013.76</v>
      </c>
      <c r="O55" s="124">
        <f t="shared" ca="1" si="40"/>
        <v>103.33562666666667</v>
      </c>
      <c r="P55" s="124">
        <f t="shared" ca="1" si="41"/>
        <v>97.007855959924001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IFERROR(__xludf.DUMMYFUNCTION("IMPORTRANGE(""https://docs.google.com/spreadsheets/d/1Yj_ptqi66GCucihVvJfMjLAmec39IyEx_6qawtMGysU/edit?usp=sharing"",""สบก!Z84"")"),639137.68)</f>
        <v>639137.68000000005</v>
      </c>
      <c r="N57" s="91">
        <f ca="1">IFERROR(__xludf.DUMMYFUNCTION("IMPORTRANGE(""https://docs.google.com/spreadsheets/d/1Yj_ptqi66GCucihVvJfMjLAmec39IyEx_6qawtMGysU/edit?usp=sharing"",""สบก!AA84"")"),620013.76)</f>
        <v>620013.76</v>
      </c>
      <c r="O57" s="92">
        <f ca="1">IF(L57&gt;0,N57*100/L57,0)</f>
        <v>103.33562666666667</v>
      </c>
      <c r="P57" s="92">
        <f ca="1">IF(M57&gt;0,N57*100/M57,0)</f>
        <v>97.007855959924001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326700</v>
      </c>
      <c r="N94" s="156">
        <f t="shared" ca="1" si="52"/>
        <v>261351</v>
      </c>
      <c r="O94" s="155">
        <f t="shared" ref="O94:O96" ca="1" si="53">IF(L94&gt;0,N94*100/L94,0)</f>
        <v>81.723264540337709</v>
      </c>
      <c r="P94" s="155">
        <f t="shared" ref="P94:P96" ca="1" si="54">IF(M94&gt;0,N94*100/M94,0)</f>
        <v>79.997245179063356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326700</v>
      </c>
      <c r="N96" s="161">
        <f t="shared" ca="1" si="56"/>
        <v>261351</v>
      </c>
      <c r="O96" s="160">
        <f t="shared" ca="1" si="53"/>
        <v>81.723264540337709</v>
      </c>
      <c r="P96" s="160">
        <f t="shared" ca="1" si="54"/>
        <v>79.997245179063356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IFERROR(__xludf.DUMMYFUNCTION("IMPORTRANGE(""https://docs.google.com/spreadsheets/d/1Yj_ptqi66GCucihVvJfMjLAmec39IyEx_6qawtMGysU/edit?usp=sharing"",""สบก!AR84"")"),141900)</f>
        <v>141900</v>
      </c>
      <c r="N98" s="174">
        <f ca="1">IFERROR(__xludf.DUMMYFUNCTION("IMPORTRANGE(""https://docs.google.com/spreadsheets/d/1Yj_ptqi66GCucihVvJfMjLAmec39IyEx_6qawtMGysU/edit?usp=sharing"",""สบก!AS84"")"),76551)</f>
        <v>76551</v>
      </c>
      <c r="O98" s="175">
        <f ca="1">IF(L98&gt;0,N98*100/L98,0)</f>
        <v>56.704444444444448</v>
      </c>
      <c r="P98" s="175">
        <f ca="1">IF(M98&gt;0,N98*100/M98,0)</f>
        <v>53.947145877378432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822030</v>
      </c>
      <c r="N140" s="156">
        <f t="shared" ca="1" si="64"/>
        <v>716276.67</v>
      </c>
      <c r="O140" s="155">
        <f t="shared" ref="O140:O142" ca="1" si="65">IF(L140&gt;0,N140*100/L140,0)</f>
        <v>87.500204006840946</v>
      </c>
      <c r="P140" s="155">
        <f t="shared" ref="P140:P142" ca="1" si="66">IF(M140&gt;0,N140*100/M140,0)</f>
        <v>87.13510090872596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822030</v>
      </c>
      <c r="N142" s="161">
        <f t="shared" ca="1" si="68"/>
        <v>716276.67</v>
      </c>
      <c r="O142" s="160">
        <f t="shared" ca="1" si="65"/>
        <v>87.500204006840946</v>
      </c>
      <c r="P142" s="160">
        <f t="shared" ca="1" si="66"/>
        <v>87.13510090872596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IFERROR(__xludf.DUMMYFUNCTION("IMPORTRANGE(""https://docs.google.com/spreadsheets/d/1Yj_ptqi66GCucihVvJfMjLAmec39IyEx_6qawtMGysU/edit?usp=sharing"",""สบก!BJ84"")"),822030)</f>
        <v>822030</v>
      </c>
      <c r="N144" s="174">
        <f ca="1">IFERROR(__xludf.DUMMYFUNCTION("IMPORTRANGE(""https://docs.google.com/spreadsheets/d/1Yj_ptqi66GCucihVvJfMjLAmec39IyEx_6qawtMGysU/edit?usp=sharing"",""สบก!BK84"")"),716276.67)</f>
        <v>716276.67</v>
      </c>
      <c r="O144" s="175">
        <f ca="1">IF(L144&gt;0,N144*100/L144,0)</f>
        <v>87.500204006840946</v>
      </c>
      <c r="P144" s="175">
        <f ca="1">IF(M144&gt;0,N144*100/M144,0)</f>
        <v>87.13510090872596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IFERROR(__xludf.DUMMYFUNCTION("IMPORTRANGE(""https://docs.google.com/spreadsheets/d/1IYY_tgx_IHuhSq3AJ5eI5OnqOPBNLWSHKh2a30DoXe8/edit?usp=sharing"",""นครศรีธรรมราช!J141"")"),4)</f>
        <v>4</v>
      </c>
      <c r="K216" s="230">
        <f t="shared" ca="1" si="71"/>
        <v>66.666666666666671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IFERROR(__xludf.DUMMYFUNCTION("IMPORTRANGE(""https://docs.google.com/spreadsheets/d/1IYY_tgx_IHuhSq3AJ5eI5OnqOPBNLWSHKh2a30DoXe8/edit?usp=sharing"",""นครศรีธรรมราช!J228"")"),450)</f>
        <v>450</v>
      </c>
      <c r="K328" s="323">
        <f ca="1">IF(I328&gt;0,J328*100/I328,0)</f>
        <v>69.230769230769226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1013740</v>
      </c>
      <c r="M329" s="156">
        <f t="shared" ca="1" si="98"/>
        <v>1013740</v>
      </c>
      <c r="N329" s="156">
        <f t="shared" ca="1" si="98"/>
        <v>821578.71</v>
      </c>
      <c r="O329" s="155">
        <f t="shared" ref="O329:O331" ca="1" si="99">IF(L329&gt;0,N329*100/L329,0)</f>
        <v>81.044322015506935</v>
      </c>
      <c r="P329" s="155">
        <f t="shared" ref="P329:P331" ca="1" si="100">IF(M329&gt;0,N329*100/M329,0)</f>
        <v>81.044322015506935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1013740</v>
      </c>
      <c r="M331" s="161">
        <f t="shared" ca="1" si="102"/>
        <v>1013740</v>
      </c>
      <c r="N331" s="161">
        <f t="shared" ca="1" si="102"/>
        <v>821578.71</v>
      </c>
      <c r="O331" s="160">
        <f t="shared" ca="1" si="99"/>
        <v>81.044322015506935</v>
      </c>
      <c r="P331" s="160">
        <f t="shared" ca="1" si="100"/>
        <v>81.044322015506935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1000240</v>
      </c>
      <c r="M333" s="173">
        <f ca="1">IFERROR(__xludf.DUMMYFUNCTION("IMPORTRANGE(""https://docs.google.com/spreadsheets/d/1Yj_ptqi66GCucihVvJfMjLAmec39IyEx_6qawtMGysU/edit?usp=sharing"",""สบก!DL84"")"),1000240)</f>
        <v>1000240</v>
      </c>
      <c r="N333" s="174">
        <f ca="1">IFERROR(__xludf.DUMMYFUNCTION("IMPORTRANGE(""https://docs.google.com/spreadsheets/d/1Yj_ptqi66GCucihVvJfMjLAmec39IyEx_6qawtMGysU/edit?usp=sharing"",""สบก!DM84"")"),808078.71)</f>
        <v>808078.71</v>
      </c>
      <c r="O333" s="175">
        <f ca="1">IF(L333&gt;0,N333*100/L333,0)</f>
        <v>80.788481764376556</v>
      </c>
      <c r="P333" s="175">
        <f ca="1">IF(M333&gt;0,N333*100/M333,0)</f>
        <v>80.788481764376556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IFERROR(__xludf.DUMMYFUNCTION("IMPORTRANGE(""https://docs.google.com/spreadsheets/d/1Yj_ptqi66GCucihVvJfMjLAmec39IyEx_6qawtMGysU/edit?usp=sharing"",""สบก!DI84"")"),805840)</f>
        <v>805840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IFERROR(__xludf.DUMMYFUNCTION("IMPORTRANGE(""https://docs.google.com/spreadsheets/d/1IYY_tgx_IHuhSq3AJ5eI5OnqOPBNLWSHKh2a30DoXe8/edit?usp=sharing"",""นครศรีธรรมราช!J234"")"),404)</f>
        <v>404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IFERROR(__xludf.DUMMYFUNCTION("IMPORTRANGE(""https://docs.google.com/spreadsheets/d/1IYY_tgx_IHuhSq3AJ5eI5OnqOPBNLWSHKh2a30DoXe8/edit?usp=sharing"",""นครศรีธรรมราช!J235"")"),2923.31)</f>
        <v>2923.31</v>
      </c>
      <c r="K340" s="348">
        <f t="shared" ca="1" si="103"/>
        <v>83.523142857142858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IFERROR(__xludf.DUMMYFUNCTION("IMPORTRANGE(""https://docs.google.com/spreadsheets/d/1IYY_tgx_IHuhSq3AJ5eI5OnqOPBNLWSHKh2a30DoXe8/edit?usp=sharing"",""นครศรีธรรมราช!J236"")"),674)</f>
        <v>674</v>
      </c>
      <c r="K341" s="348">
        <f t="shared" ca="1" si="103"/>
        <v>103.69230769230769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IFERROR(__xludf.DUMMYFUNCTION("IMPORTRANGE(""https://docs.google.com/spreadsheets/d/1IYY_tgx_IHuhSq3AJ5eI5OnqOPBNLWSHKh2a30DoXe8/edit?usp=sharing"",""นครศรีธรรมราช!J237"")"),6022.77)</f>
        <v>6022.77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IFERROR(__xludf.DUMMYFUNCTION("IMPORTRANGE(""https://docs.google.com/spreadsheets/d/1IYY_tgx_IHuhSq3AJ5eI5OnqOPBNLWSHKh2a30DoXe8/edit?usp=sharing"",""นครศรีธรรมราช!J240"")"),450)</f>
        <v>450</v>
      </c>
      <c r="K345" s="348">
        <f t="shared" ca="1" si="103"/>
        <v>69.230769230769226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IFERROR(__xludf.DUMMYFUNCTION("IMPORTRANGE(""https://docs.google.com/spreadsheets/d/1IYY_tgx_IHuhSq3AJ5eI5OnqOPBNLWSHKh2a30DoXe8/edit?usp=sharing"",""นครศรีธรรมราช!J241"")"),4361.05999999999)</f>
        <v>4361.0599999999904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IFERROR(__xludf.DUMMYFUNCTION("IMPORTRANGE(""https://docs.google.com/spreadsheets/d/1IYY_tgx_IHuhSq3AJ5eI5OnqOPBNLWSHKh2a30DoXe8/edit?usp=sharing"",""นครศรีธรรมราช!L242"")"),1211431)</f>
        <v>1211431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IFERROR(__xludf.DUMMYFUNCTION("IMPORTRANGE(""https://docs.google.com/spreadsheets/d/1IYY_tgx_IHuhSq3AJ5eI5OnqOPBNLWSHKh2a30DoXe8/edit?usp=sharing"",""นครศรีธรรมราช!M242"")"),773883.86)</f>
        <v>773883.86</v>
      </c>
      <c r="O347" s="364">
        <f ca="1">+IF(L347&gt;0,N347*100/L347,0)</f>
        <v>63.881794340742481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IFERROR(__xludf.DUMMYFUNCTION("IMPORTRANGE(""https://docs.google.com/spreadsheets/d/1IYY_tgx_IHuhSq3AJ5eI5OnqOPBNLWSHKh2a30DoXe8/edit?usp=sharing"",""นครศรีธรรมราช!M275"")"),143710.2)</f>
        <v>143710.20000000001</v>
      </c>
      <c r="O380" s="379">
        <f ca="1">+IF(L380&gt;0,N380*100/L380,0)</f>
        <v>69.237907111196776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IFERROR(__xludf.DUMMYFUNCTION("IMPORTRANGE(""https://docs.google.com/spreadsheets/d/1IYY_tgx_IHuhSq3AJ5eI5OnqOPBNLWSHKh2a30DoXe8/edit?usp=sharing"",""นครศรีธรรมราช!M278"")"),143710.2)</f>
        <v>143710.20000000001</v>
      </c>
      <c r="O383" s="169">
        <f t="shared" ca="1" si="109"/>
        <v>69.237907111196776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IFERROR(__xludf.DUMMYFUNCTION("IMPORTRANGE(""https://docs.google.com/spreadsheets/d/1IYY_tgx_IHuhSq3AJ5eI5OnqOPBNLWSHKh2a30DoXe8/edit?usp=sharing"",""นครศรีธรรมราช!M280"")"),143710.2)</f>
        <v>143710.20000000001</v>
      </c>
      <c r="O385" s="175">
        <f t="shared" ca="1" si="109"/>
        <v>69.237907111196776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IFERROR(__xludf.DUMMYFUNCTION("IMPORTRANGE(""https://docs.google.com/spreadsheets/d/1IYY_tgx_IHuhSq3AJ5eI5OnqOPBNLWSHKh2a30DoXe8/edit?usp=sharing"",""นครศรีธรรมราช!M282"")"),108397)</f>
        <v>108397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IFERROR(__xludf.DUMMYFUNCTION("IMPORTRANGE(""https://docs.google.com/spreadsheets/d/1IYY_tgx_IHuhSq3AJ5eI5OnqOPBNLWSHKh2a30DoXe8/edit?usp=sharing"",""นครศรีธรรมราช!M284"")"),12277.2)</f>
        <v>12277.2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IFERROR(__xludf.DUMMYFUNCTION("IMPORTRANGE(""https://docs.google.com/spreadsheets/d/1IYY_tgx_IHuhSq3AJ5eI5OnqOPBNLWSHKh2a30DoXe8/edit?usp=sharing"",""นครศรีธรรมราช!J293"")"),99)</f>
        <v>99</v>
      </c>
      <c r="K398" s="167">
        <f t="shared" ca="1" si="110"/>
        <v>495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IFERROR(__xludf.DUMMYFUNCTION("IMPORTRANGE(""https://docs.google.com/spreadsheets/d/1IYY_tgx_IHuhSq3AJ5eI5OnqOPBNLWSHKh2a30DoXe8/edit?usp=sharing"",""นครศรีธรรมราช!M296"")"),95392)</f>
        <v>95392</v>
      </c>
      <c r="O401" s="379">
        <f ca="1">+IF(L401&gt;0,N401*100/L401,0)</f>
        <v>83.123039386545841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IFERROR(__xludf.DUMMYFUNCTION("IMPORTRANGE(""https://docs.google.com/spreadsheets/d/1IYY_tgx_IHuhSq3AJ5eI5OnqOPBNLWSHKh2a30DoXe8/edit?usp=sharing"",""นครศรีธรรมราช!M299"")"),95392)</f>
        <v>95392</v>
      </c>
      <c r="O404" s="175">
        <f t="shared" ca="1" si="112"/>
        <v>83.123039386545841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IFERROR(__xludf.DUMMYFUNCTION("IMPORTRANGE(""https://docs.google.com/spreadsheets/d/1IYY_tgx_IHuhSq3AJ5eI5OnqOPBNLWSHKh2a30DoXe8/edit?usp=sharing"",""นครศรีธรรมราช!M301"")"),95392)</f>
        <v>95392</v>
      </c>
      <c r="O406" s="175">
        <f t="shared" ca="1" si="112"/>
        <v>83.123039386545841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IFERROR(__xludf.DUMMYFUNCTION("IMPORTRANGE(""https://docs.google.com/spreadsheets/d/1IYY_tgx_IHuhSq3AJ5eI5OnqOPBNLWSHKh2a30DoXe8/edit?usp=sharing"",""นครศรีธรรมราช!M302"")"),75000)</f>
        <v>75000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IFERROR(__xludf.DUMMYFUNCTION("IMPORTRANGE(""https://docs.google.com/spreadsheets/d/1IYY_tgx_IHuhSq3AJ5eI5OnqOPBNLWSHKh2a30DoXe8/edit?usp=sharing"",""นครศรีธรรมราช!M305"")"),20392)</f>
        <v>20392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IFERROR(__xludf.DUMMYFUNCTION("IMPORTRANGE(""https://docs.google.com/spreadsheets/d/1IYY_tgx_IHuhSq3AJ5eI5OnqOPBNLWSHKh2a30DoXe8/edit?usp=sharing"",""นครศรีธรรมราช!M330"")"),80307)</f>
        <v>80307</v>
      </c>
      <c r="O435" s="418">
        <f t="shared" ref="O435:O439" ca="1" si="114">+IF(L435&gt;0,N435*100/L435,0)</f>
        <v>91.257954545454552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IFERROR(__xludf.DUMMYFUNCTION("IMPORTRANGE(""https://docs.google.com/spreadsheets/d/1IYY_tgx_IHuhSq3AJ5eI5OnqOPBNLWSHKh2a30DoXe8/edit?usp=sharing"",""นครศรีธรรมราช!M332"")"),80307)</f>
        <v>80307</v>
      </c>
      <c r="O437" s="175">
        <f t="shared" ca="1" si="114"/>
        <v>91.257954545454552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IFERROR(__xludf.DUMMYFUNCTION("IMPORTRANGE(""https://docs.google.com/spreadsheets/d/1IYY_tgx_IHuhSq3AJ5eI5OnqOPBNLWSHKh2a30DoXe8/edit?usp=sharing"",""นครศรีธรรมราช!M334"")"),80307)</f>
        <v>80307</v>
      </c>
      <c r="O439" s="175">
        <f t="shared" ca="1" si="114"/>
        <v>91.257954545454552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IFERROR(__xludf.DUMMYFUNCTION("IMPORTRANGE(""https://docs.google.com/spreadsheets/d/1IYY_tgx_IHuhSq3AJ5eI5OnqOPBNLWSHKh2a30DoXe8/edit?usp=sharing"",""นครศรีธรรมราช!M338"")"),28004)</f>
        <v>28004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IFERROR(__xludf.DUMMYFUNCTION("IMPORTRANGE(""https://docs.google.com/spreadsheets/d/1IYY_tgx_IHuhSq3AJ5eI5OnqOPBNLWSHKh2a30DoXe8/edit?usp=sharing"",""นครศรีธรรมราช!M350"")"),265095)</f>
        <v>265095</v>
      </c>
      <c r="O455" s="379">
        <f t="shared" ref="O455:O459" ca="1" si="116">+IF(L455&gt;0,N455*100/L455,0)</f>
        <v>58.622878170029459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IFERROR(__xludf.DUMMYFUNCTION("IMPORTRANGE(""https://docs.google.com/spreadsheets/d/1IYY_tgx_IHuhSq3AJ5eI5OnqOPBNLWSHKh2a30DoXe8/edit?usp=sharing"",""นครศรีธรรมราช!M352"")"),265095)</f>
        <v>265095</v>
      </c>
      <c r="O457" s="175">
        <f t="shared" ca="1" si="116"/>
        <v>58.622878170029459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IFERROR(__xludf.DUMMYFUNCTION("IMPORTRANGE(""https://docs.google.com/spreadsheets/d/1IYY_tgx_IHuhSq3AJ5eI5OnqOPBNLWSHKh2a30DoXe8/edit?usp=sharing"",""นครศรีธรรมราช!M354"")"),265095)</f>
        <v>265095</v>
      </c>
      <c r="O459" s="175">
        <f t="shared" ca="1" si="116"/>
        <v>58.622878170029459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IFERROR(__xludf.DUMMYFUNCTION("IMPORTRANGE(""https://docs.google.com/spreadsheets/d/1IYY_tgx_IHuhSq3AJ5eI5OnqOPBNLWSHKh2a30DoXe8/edit?usp=sharing"",""นครศรีธรรมราช!M357"")"),90117.2)</f>
        <v>90117.2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IFERROR(__xludf.DUMMYFUNCTION("IMPORTRANGE(""https://docs.google.com/spreadsheets/d/1IYY_tgx_IHuhSq3AJ5eI5OnqOPBNLWSHKh2a30DoXe8/edit?usp=sharing"",""นครศรีธรรมราช!M358"")"),174977.8)</f>
        <v>174977.8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IFERROR(__xludf.DUMMYFUNCTION("IMPORTRANGE(""https://docs.google.com/spreadsheets/d/1IYY_tgx_IHuhSq3AJ5eI5OnqOPBNLWSHKh2a30DoXe8/edit?usp=sharing"",""นครศรีธรรมราช!J378"")"),49076)</f>
        <v>49076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IFERROR(__xludf.DUMMYFUNCTION("IMPORTRANGE(""https://docs.google.com/spreadsheets/d/1IYY_tgx_IHuhSq3AJ5eI5OnqOPBNLWSHKh2a30DoXe8/edit?usp=sharing"",""นครศรีธรรมราช!J379"")"),6480)</f>
        <v>6480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IFERROR(__xludf.DUMMYFUNCTION("IMPORTRANGE(""https://docs.google.com/spreadsheets/d/1IYY_tgx_IHuhSq3AJ5eI5OnqOPBNLWSHKh2a30DoXe8/edit?usp=sharing"",""นครศรีธรรมราช!J382"")"),564)</f>
        <v>564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IFERROR(__xludf.DUMMYFUNCTION("IMPORTRANGE(""https://docs.google.com/spreadsheets/d/1IYY_tgx_IHuhSq3AJ5eI5OnqOPBNLWSHKh2a30DoXe8/edit?usp=sharing"",""นครศรีธรรมราช!J383"")"),60)</f>
        <v>60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IFERROR(__xludf.DUMMYFUNCTION("IMPORTRANGE(""https://docs.google.com/spreadsheets/d/1IYY_tgx_IHuhSq3AJ5eI5OnqOPBNLWSHKh2a30DoXe8/edit?usp=sharing"",""นครศรีธรรมราช!J384"")"),564)</f>
        <v>564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IFERROR(__xludf.DUMMYFUNCTION("IMPORTRANGE(""https://docs.google.com/spreadsheets/d/1IYY_tgx_IHuhSq3AJ5eI5OnqOPBNLWSHKh2a30DoXe8/edit?usp=sharing"",""นครศรีธรรมราช!J385"")"),60)</f>
        <v>60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IFERROR(__xludf.DUMMYFUNCTION("IMPORTRANGE(""https://docs.google.com/spreadsheets/d/1IYY_tgx_IHuhSq3AJ5eI5OnqOPBNLWSHKh2a30DoXe8/edit?usp=sharing"",""นครศรีธรรมราช!J388"")"),191)</f>
        <v>191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IFERROR(__xludf.DUMMYFUNCTION("IMPORTRANGE(""https://docs.google.com/spreadsheets/d/1IYY_tgx_IHuhSq3AJ5eI5OnqOPBNLWSHKh2a30DoXe8/edit?usp=sharing"",""นครศรีธรรมราช!J389"")"),35)</f>
        <v>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IFERROR(__xludf.DUMMYFUNCTION("IMPORTRANGE(""https://docs.google.com/spreadsheets/d/1IYY_tgx_IHuhSq3AJ5eI5OnqOPBNLWSHKh2a30DoXe8/edit?usp=sharing"",""นครศรีธรรมราช!J459"")"),4059)</f>
        <v>4059</v>
      </c>
      <c r="K564" s="378">
        <f ca="1">IF(I564&gt;0,J564*100/I564,0)</f>
        <v>238.76470588235293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IFERROR(__xludf.DUMMYFUNCTION("IMPORTRANGE(""https://docs.google.com/spreadsheets/d/1IYY_tgx_IHuhSq3AJ5eI5OnqOPBNLWSHKh2a30DoXe8/edit?usp=sharing"",""นครศรีธรรมราช!M459"")"),132408.66)</f>
        <v>132408.66</v>
      </c>
      <c r="O564" s="379">
        <f t="shared" ref="O564:O568" ca="1" si="122">+IF(L564&gt;0,N564*100/L564,0)</f>
        <v>91.040057755775578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IFERROR(__xludf.DUMMYFUNCTION("IMPORTRANGE(""https://docs.google.com/spreadsheets/d/1IYY_tgx_IHuhSq3AJ5eI5OnqOPBNLWSHKh2a30DoXe8/edit?usp=sharing"",""นครศรีธรรมราช!M461"")"),132408.66)</f>
        <v>132408.66</v>
      </c>
      <c r="O566" s="175">
        <f t="shared" ca="1" si="122"/>
        <v>91.040057755775578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IFERROR(__xludf.DUMMYFUNCTION("IMPORTRANGE(""https://docs.google.com/spreadsheets/d/1IYY_tgx_IHuhSq3AJ5eI5OnqOPBNLWSHKh2a30DoXe8/edit?usp=sharing"",""นครศรีธรรมราช!M463"")"),132408.66)</f>
        <v>132408.66</v>
      </c>
      <c r="O568" s="175">
        <f t="shared" ca="1" si="122"/>
        <v>91.040057755775578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IFERROR(__xludf.DUMMYFUNCTION("IMPORTRANGE(""https://docs.google.com/spreadsheets/d/1IYY_tgx_IHuhSq3AJ5eI5OnqOPBNLWSHKh2a30DoXe8/edit?usp=sharing"",""นครศรีธรรมราช!M466"")"),87266.66)</f>
        <v>87266.66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IFERROR(__xludf.DUMMYFUNCTION("IMPORTRANGE(""https://docs.google.com/spreadsheets/d/1IYY_tgx_IHuhSq3AJ5eI5OnqOPBNLWSHKh2a30DoXe8/edit?usp=sharing"",""นครศรีธรรมราช!J468"")"),4059)</f>
        <v>4059</v>
      </c>
      <c r="K573" s="208">
        <f ca="1">IF(I573&gt;0,J573*100/I573,0)</f>
        <v>238.76470588235293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IFERROR(__xludf.DUMMYFUNCTION("IMPORTRANGE(""https://docs.google.com/spreadsheets/d/1IYY_tgx_IHuhSq3AJ5eI5OnqOPBNLWSHKh2a30DoXe8/edit?usp=sharing"",""นครศรีธรรมราช!J472"")"),3366)</f>
        <v>3366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IFERROR(__xludf.DUMMYFUNCTION("IMPORTRANGE(""https://docs.google.com/spreadsheets/d/1IYY_tgx_IHuhSq3AJ5eI5OnqOPBNLWSHKh2a30DoXe8/edit?usp=sharing"",""นครศรีธรรมราช!M475"")"),17431)</f>
        <v>17431</v>
      </c>
      <c r="O580" s="379">
        <f t="shared" ref="O580:O584" ca="1" si="124">+IF(L580&gt;0,N580*100/L580,0)</f>
        <v>10.814818491472108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IFERROR(__xludf.DUMMYFUNCTION("IMPORTRANGE(""https://docs.google.com/spreadsheets/d/1IYY_tgx_IHuhSq3AJ5eI5OnqOPBNLWSHKh2a30DoXe8/edit?usp=sharing"",""นครศรีธรรมราช!M477"")"),17431)</f>
        <v>17431</v>
      </c>
      <c r="O582" s="175">
        <f t="shared" ca="1" si="124"/>
        <v>10.814818491472108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IFERROR(__xludf.DUMMYFUNCTION("IMPORTRANGE(""https://docs.google.com/spreadsheets/d/1IYY_tgx_IHuhSq3AJ5eI5OnqOPBNLWSHKh2a30DoXe8/edit?usp=sharing"",""นครศรีธรรมราช!M479"")"),17431)</f>
        <v>17431</v>
      </c>
      <c r="O584" s="175">
        <f t="shared" ca="1" si="124"/>
        <v>10.814818491472108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IFERROR(__xludf.DUMMYFUNCTION("IMPORTRANGE(""https://docs.google.com/spreadsheets/d/1IYY_tgx_IHuhSq3AJ5eI5OnqOPBNLWSHKh2a30DoXe8/edit?usp=sharing"",""นครศรีธรรมราช!M483"")"),17431)</f>
        <v>17431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IFERROR(__xludf.DUMMYFUNCTION("IMPORTRANGE(""https://docs.google.com/spreadsheets/d/1IYY_tgx_IHuhSq3AJ5eI5OnqOPBNLWSHKh2a30DoXe8/edit?usp=sharing"",""นครศรีธรรมราช!J523"")"),1321439.36)</f>
        <v>1321439.3600000001</v>
      </c>
      <c r="K628" s="348">
        <f t="shared" ref="K628:K635" ca="1" si="129">IF(I628&gt;0,J628*100/I628,0)</f>
        <v>60.922705114919168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IFERROR(__xludf.DUMMYFUNCTION("IMPORTRANGE(""https://docs.google.com/spreadsheets/d/1IYY_tgx_IHuhSq3AJ5eI5OnqOPBNLWSHKh2a30DoXe8/edit?usp=sharing"",""นครศรีธรรมราช!J524"")"),90)</f>
        <v>90</v>
      </c>
      <c r="K629" s="348">
        <f t="shared" ca="1" si="129"/>
        <v>57.692307692307693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IFERROR(__xludf.DUMMYFUNCTION("IMPORTRANGE(""https://docs.google.com/spreadsheets/d/1IYY_tgx_IHuhSq3AJ5eI5OnqOPBNLWSHKh2a30DoXe8/edit?usp=sharing"",""นครศรีธรรมราช!J525"")"),678321.37)</f>
        <v>678321.37</v>
      </c>
      <c r="K630" s="348">
        <f t="shared" ca="1" si="129"/>
        <v>27.519596607474135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IFERROR(__xludf.DUMMYFUNCTION("IMPORTRANGE(""https://docs.google.com/spreadsheets/d/1IYY_tgx_IHuhSq3AJ5eI5OnqOPBNLWSHKh2a30DoXe8/edit?usp=sharing"",""นครศรีธรรมราช!J526"")"),87)</f>
        <v>87</v>
      </c>
      <c r="K631" s="348">
        <f t="shared" ca="1" si="129"/>
        <v>82.857142857142861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IFERROR(__xludf.DUMMYFUNCTION("IMPORTRANGE(""https://docs.google.com/spreadsheets/d/1IYY_tgx_IHuhSq3AJ5eI5OnqOPBNLWSHKh2a30DoXe8/edit?usp=sharing"",""นครศรีธรรมราช!I529"")"),2460000)</f>
        <v>2460000</v>
      </c>
      <c r="J634" s="347">
        <f ca="1">IFERROR(__xludf.DUMMYFUNCTION("IMPORTRANGE(""https://docs.google.com/spreadsheets/d/1IYY_tgx_IHuhSq3AJ5eI5OnqOPBNLWSHKh2a30DoXe8/edit?usp=sharing"",""นครศรีธรรมราช!J529"")"),2000000)</f>
        <v>2000000</v>
      </c>
      <c r="K634" s="348">
        <f t="shared" ca="1" si="129"/>
        <v>81.300813008130078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IFERROR(__xludf.DUMMYFUNCTION("IMPORTRANGE(""https://docs.google.com/spreadsheets/d/1IYY_tgx_IHuhSq3AJ5eI5OnqOPBNLWSHKh2a30DoXe8/edit?usp=sharing"",""นครศรีธรรมราช!I530"")"),83)</f>
        <v>83</v>
      </c>
      <c r="J635" s="518">
        <f ca="1">IFERROR(__xludf.DUMMYFUNCTION("IMPORTRANGE(""https://docs.google.com/spreadsheets/d/1IYY_tgx_IHuhSq3AJ5eI5OnqOPBNLWSHKh2a30DoXe8/edit?usp=sharing"",""นครศรีธรรมราช!J530"")"),58)</f>
        <v>58</v>
      </c>
      <c r="K635" s="493">
        <f t="shared" ca="1" si="129"/>
        <v>69.879518072289159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.28515625" customWidth="1"/>
    <col min="8" max="8" width="10.85546875" customWidth="1"/>
    <col min="9" max="9" width="13.42578125" bestFit="1" customWidth="1"/>
    <col min="10" max="10" width="12.71093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4474353</v>
      </c>
      <c r="M8" s="23">
        <f t="shared" ca="1" si="0"/>
        <v>3065106</v>
      </c>
      <c r="N8" s="23">
        <f t="shared" ca="1" si="0"/>
        <v>4007392.7299999995</v>
      </c>
      <c r="O8" s="22">
        <f t="shared" ref="O8:O16" ca="1" si="1">IF(L8&gt;0,N8*100/L8,0)</f>
        <v>89.56362472965364</v>
      </c>
      <c r="P8" s="22">
        <f t="shared" ref="P8:P16" ca="1" si="2">IF(M8&gt;0,N8*100/M8,0)</f>
        <v>130.74238639707727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4474353</v>
      </c>
      <c r="M10" s="30">
        <f t="shared" ca="1" si="4"/>
        <v>3065106</v>
      </c>
      <c r="N10" s="30">
        <f t="shared" ca="1" si="4"/>
        <v>4007392.7299999995</v>
      </c>
      <c r="O10" s="29">
        <f t="shared" ca="1" si="1"/>
        <v>89.56362472965364</v>
      </c>
      <c r="P10" s="29">
        <f t="shared" ca="1" si="2"/>
        <v>130.74238639707727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2619953</v>
      </c>
      <c r="M12" s="38">
        <f t="shared" ca="1" si="6"/>
        <v>2114706</v>
      </c>
      <c r="N12" s="38">
        <f t="shared" ca="1" si="6"/>
        <v>2152992.7299999995</v>
      </c>
      <c r="O12" s="38">
        <f t="shared" ca="1" si="1"/>
        <v>82.176769201584889</v>
      </c>
      <c r="P12" s="38">
        <f t="shared" ca="1" si="2"/>
        <v>101.8104989535188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1251653</v>
      </c>
      <c r="M14" s="38">
        <f t="shared" si="8"/>
        <v>0</v>
      </c>
      <c r="N14" s="38">
        <f t="shared" ca="1" si="8"/>
        <v>608131.44999999995</v>
      </c>
      <c r="O14" s="41">
        <f t="shared" ca="1" si="1"/>
        <v>48.586265522473077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2919845</v>
      </c>
      <c r="M18" s="23">
        <f t="shared" ca="1" si="11"/>
        <v>3065106</v>
      </c>
      <c r="N18" s="23">
        <f t="shared" ca="1" si="11"/>
        <v>2495261.2799999998</v>
      </c>
      <c r="O18" s="22">
        <f t="shared" ref="O18:O20" ca="1" si="12">IF(L18&gt;0,N18*100/L18,0)</f>
        <v>85.458689759216654</v>
      </c>
      <c r="P18" s="22">
        <f t="shared" ref="P18:P26" ca="1" si="13">IF(M18&gt;0,N18*100/M18,0)</f>
        <v>81.408645573758292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2919845</v>
      </c>
      <c r="M20" s="30">
        <f t="shared" ca="1" si="15"/>
        <v>3065106</v>
      </c>
      <c r="N20" s="30">
        <f t="shared" ca="1" si="15"/>
        <v>2495261.2799999998</v>
      </c>
      <c r="O20" s="29">
        <f t="shared" ca="1" si="12"/>
        <v>85.458689759216654</v>
      </c>
      <c r="P20" s="29">
        <f t="shared" ca="1" si="13"/>
        <v>81.408645573758292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1969445</v>
      </c>
      <c r="M22" s="42">
        <f t="shared" ca="1" si="18"/>
        <v>2114706</v>
      </c>
      <c r="N22" s="41">
        <f t="shared" ca="1" si="18"/>
        <v>1544861.2799999998</v>
      </c>
      <c r="O22" s="41">
        <f t="shared" ca="1" si="17"/>
        <v>78.441453302834034</v>
      </c>
      <c r="P22" s="41">
        <f t="shared" ca="1" si="13"/>
        <v>73.053241443491416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601145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1554508</v>
      </c>
      <c r="M28" s="23">
        <f t="shared" si="23"/>
        <v>0</v>
      </c>
      <c r="N28" s="23">
        <f t="shared" ca="1" si="23"/>
        <v>1512131.45</v>
      </c>
      <c r="O28" s="22">
        <f t="shared" ref="O28:O30" ca="1" si="24">IF(L28&gt;0,N28*100/L28,0)</f>
        <v>97.273957419324958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1554508</v>
      </c>
      <c r="M30" s="30">
        <f t="shared" si="27"/>
        <v>0</v>
      </c>
      <c r="N30" s="30">
        <f t="shared" ca="1" si="27"/>
        <v>1512131.45</v>
      </c>
      <c r="O30" s="29">
        <f t="shared" ca="1" si="24"/>
        <v>97.273957419324958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650508</v>
      </c>
      <c r="M32" s="41">
        <f>M352+M383+M404+M437+M457+M535+M553+M566+M582+M599</f>
        <v>0</v>
      </c>
      <c r="N32" s="41">
        <f ca="1">(N352+N383+N404+N437+N457+N535+N553+N566+N582+N599)-904000</f>
        <v>608131.44999999995</v>
      </c>
      <c r="O32" s="41">
        <f t="shared" ca="1" si="29"/>
        <v>93.48562200618592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650508</v>
      </c>
      <c r="M34" s="41">
        <f t="shared" si="31"/>
        <v>0</v>
      </c>
      <c r="N34" s="41">
        <f t="shared" ca="1" si="31"/>
        <v>608131.44999999995</v>
      </c>
      <c r="O34" s="41">
        <f t="shared" ca="1" si="29"/>
        <v>93.48562200618592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2919845</v>
      </c>
      <c r="M37" s="55">
        <f t="shared" ca="1" si="32"/>
        <v>3065106</v>
      </c>
      <c r="N37" s="55">
        <f t="shared" ca="1" si="32"/>
        <v>2495261.2799999998</v>
      </c>
      <c r="O37" s="56">
        <f t="shared" ca="1" si="29"/>
        <v>85.458689759216654</v>
      </c>
      <c r="P37" s="56">
        <f t="shared" ca="1" si="25"/>
        <v>81.408645573758292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1410532.92</v>
      </c>
      <c r="O41" s="78">
        <f t="shared" ref="O41:O43" ca="1" si="34">IF(L41&gt;0,N41*100/L41,0)</f>
        <v>93.667104057374331</v>
      </c>
      <c r="P41" s="78">
        <f t="shared" ref="P41:P43" ca="1" si="35">IF(M41&gt;0,N41*100/M41,0)</f>
        <v>93.667104057374331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1410532.92</v>
      </c>
      <c r="O43" s="78">
        <f t="shared" ca="1" si="34"/>
        <v>93.667104057374331</v>
      </c>
      <c r="P43" s="78">
        <f t="shared" ca="1" si="35"/>
        <v>93.667104057374331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IFERROR(__xludf.DUMMYFUNCTION("IMPORTRANGE(""https://docs.google.com/spreadsheets/d/1Yj_ptqi66GCucihVvJfMjLAmec39IyEx_6qawtMGysU/edit?usp=sharing"",""สบก!R85"")"),460132.92)</f>
        <v>460132.92</v>
      </c>
      <c r="O45" s="92">
        <f ca="1">IF(L45&gt;0,N45*100/L45,0)</f>
        <v>82.832208820882087</v>
      </c>
      <c r="P45" s="92">
        <f ca="1">IF(M45&gt;0,N45*100/M45,0)</f>
        <v>82.832208820882087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306000</v>
      </c>
      <c r="M53" s="125">
        <f t="shared" ca="1" si="38"/>
        <v>414171</v>
      </c>
      <c r="N53" s="125">
        <f t="shared" ca="1" si="38"/>
        <v>382243</v>
      </c>
      <c r="O53" s="124">
        <f t="shared" ref="O53:O55" ca="1" si="39">IF(L53&gt;0,N53*100/L53,0)</f>
        <v>124.91601307189542</v>
      </c>
      <c r="P53" s="124">
        <f t="shared" ref="P53:P55" ca="1" si="40">IF(M53&gt;0,N53*100/M53,0)</f>
        <v>92.291106813369353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306000</v>
      </c>
      <c r="M55" s="125">
        <f t="shared" ca="1" si="42"/>
        <v>414171</v>
      </c>
      <c r="N55" s="125">
        <f t="shared" ca="1" si="42"/>
        <v>382243</v>
      </c>
      <c r="O55" s="124">
        <f t="shared" ca="1" si="39"/>
        <v>124.91601307189542</v>
      </c>
      <c r="P55" s="124">
        <f t="shared" ca="1" si="40"/>
        <v>92.291106813369353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IFERROR(__xludf.DUMMYFUNCTION("IMPORTRANGE(""https://docs.google.com/spreadsheets/d/1Yj_ptqi66GCucihVvJfMjLAmec39IyEx_6qawtMGysU/edit?usp=sharing"",""สบก!Z85"")"),414171)</f>
        <v>414171</v>
      </c>
      <c r="N57" s="91">
        <f ca="1">IFERROR(__xludf.DUMMYFUNCTION("IMPORTRANGE(""https://docs.google.com/spreadsheets/d/1Yj_ptqi66GCucihVvJfMjLAmec39IyEx_6qawtMGysU/edit?usp=sharing"",""สบก!AA85"")"),382243)</f>
        <v>382243</v>
      </c>
      <c r="O57" s="92">
        <f ca="1">IF(L57&gt;0,N57*100/L57,0)</f>
        <v>124.91601307189542</v>
      </c>
      <c r="P57" s="92">
        <f ca="1">IF(M57&gt;0,N57*100/M57,0)</f>
        <v>92.291106813369353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51000</v>
      </c>
      <c r="M140" s="156">
        <f t="shared" ca="1" si="63"/>
        <v>51000</v>
      </c>
      <c r="N140" s="156">
        <f t="shared" ca="1" si="63"/>
        <v>51000</v>
      </c>
      <c r="O140" s="155">
        <f t="shared" ref="O140:O142" ca="1" si="64">IF(L140&gt;0,N140*100/L140,0)</f>
        <v>100</v>
      </c>
      <c r="P140" s="155">
        <f t="shared" ref="P140:P142" ca="1" si="65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51000</v>
      </c>
      <c r="M142" s="161">
        <f t="shared" ca="1" si="67"/>
        <v>51000</v>
      </c>
      <c r="N142" s="161">
        <f t="shared" ca="1" si="67"/>
        <v>51000</v>
      </c>
      <c r="O142" s="160">
        <f t="shared" ca="1" si="64"/>
        <v>100</v>
      </c>
      <c r="P142" s="160">
        <f t="shared" ca="1" si="65"/>
        <v>100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51000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IFERROR(__xludf.DUMMYFUNCTION("IMPORTRANGE(""https://docs.google.com/spreadsheets/d/1Yj_ptqi66GCucihVvJfMjLAmec39IyEx_6qawtMGysU/edit?usp=sharing"",""สบก!BK85"")"),51000)</f>
        <v>51000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IFERROR(__xludf.DUMMYFUNCTION("IMPORTRANGE(""https://docs.google.com/spreadsheets/d/1Yj_ptqi66GCucihVvJfMjLAmec39IyEx_6qawtMGysU/edit?usp=sharing"",""สบก!BG85"")"),51000)</f>
        <v>51000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IFERROR(__xludf.DUMMYFUNCTION("IMPORTRANGE(""https://docs.google.com/spreadsheets/d/1IYY_tgx_IHuhSq3AJ5eI5OnqOPBNLWSHKh2a30DoXe8/edit?usp=sharing"",""นราธิวาส!J84"")"),207)</f>
        <v>207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IFERROR(__xludf.DUMMYFUNCTION("IMPORTRANGE(""https://docs.google.com/spreadsheets/d/1IYY_tgx_IHuhSq3AJ5eI5OnqOPBNLWSHKh2a30DoXe8/edit?usp=sharing"",""นราธิวาส!J85"")"),207)</f>
        <v>207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335425</v>
      </c>
      <c r="M220" s="156">
        <f t="shared" ca="1" si="71"/>
        <v>335425</v>
      </c>
      <c r="N220" s="156">
        <f t="shared" ca="1" si="71"/>
        <v>35425</v>
      </c>
      <c r="O220" s="155">
        <f t="shared" ref="O220:O222" ca="1" si="72">IF(L220&gt;0,N220*100/L220,0)</f>
        <v>10.561228292464783</v>
      </c>
      <c r="P220" s="155">
        <f t="shared" ref="P220:P222" ca="1" si="73">IF(M220&gt;0,N220*100/M220,0)</f>
        <v>10.561228292464783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335425</v>
      </c>
      <c r="M222" s="161">
        <f t="shared" ca="1" si="75"/>
        <v>335425</v>
      </c>
      <c r="N222" s="161">
        <f t="shared" ca="1" si="75"/>
        <v>35425</v>
      </c>
      <c r="O222" s="160">
        <f t="shared" ca="1" si="72"/>
        <v>10.561228292464783</v>
      </c>
      <c r="P222" s="160">
        <f t="shared" ca="1" si="73"/>
        <v>10.561228292464783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335425</v>
      </c>
      <c r="M224" s="173">
        <f ca="1">IFERROR(__xludf.DUMMYFUNCTION("IMPORTRANGE(""https://docs.google.com/spreadsheets/d/1Yj_ptqi66GCucihVvJfMjLAmec39IyEx_6qawtMGysU/edit?usp=sharing"",""สบก!BS85"")"),335425)</f>
        <v>335425</v>
      </c>
      <c r="N224" s="174">
        <f ca="1">IFERROR(__xludf.DUMMYFUNCTION("IMPORTRANGE(""https://docs.google.com/spreadsheets/d/1Yj_ptqi66GCucihVvJfMjLAmec39IyEx_6qawtMGysU/edit?usp=sharing"",""สบก!BT85"")"),35425)</f>
        <v>35425</v>
      </c>
      <c r="O224" s="175">
        <f ca="1">IF(L224&gt;0,N224*100/L224,0)</f>
        <v>10.561228292464783</v>
      </c>
      <c r="P224" s="175">
        <f ca="1">IF(M224&gt;0,N224*100/M224,0)</f>
        <v>10.561228292464783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IFERROR(__xludf.DUMMYFUNCTION("IMPORTRANGE(""https://docs.google.com/spreadsheets/d/1Yj_ptqi66GCucihVvJfMjLAmec39IyEx_6qawtMGysU/edit?usp=sharing"",""สบก!BP85"")"),335425)</f>
        <v>335425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IFERROR(__xludf.DUMMYFUNCTION("IMPORTRANGE(""https://docs.google.com/spreadsheets/d/1IYY_tgx_IHuhSq3AJ5eI5OnqOPBNLWSHKh2a30DoXe8/edit?usp=sharing"",""นราธิวาส!J228"")"),51)</f>
        <v>51</v>
      </c>
      <c r="K328" s="323">
        <f ca="1">IF(I328&gt;0,J328*100/I328,0)</f>
        <v>78.461538461538467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721520</v>
      </c>
      <c r="M329" s="156">
        <f t="shared" ca="1" si="97"/>
        <v>758610</v>
      </c>
      <c r="N329" s="156">
        <f t="shared" ca="1" si="97"/>
        <v>616060.36</v>
      </c>
      <c r="O329" s="155">
        <f t="shared" ref="O329:O331" ca="1" si="98">IF(L329&gt;0,N329*100/L329,0)</f>
        <v>85.383684443951651</v>
      </c>
      <c r="P329" s="155">
        <f t="shared" ref="P329:P331" ca="1" si="99">IF(M329&gt;0,N329*100/M329,0)</f>
        <v>81.209100855512048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721520</v>
      </c>
      <c r="M331" s="161">
        <f t="shared" ca="1" si="101"/>
        <v>758610</v>
      </c>
      <c r="N331" s="161">
        <f t="shared" ca="1" si="101"/>
        <v>616060.36</v>
      </c>
      <c r="O331" s="160">
        <f t="shared" ca="1" si="98"/>
        <v>85.383684443951651</v>
      </c>
      <c r="P331" s="160">
        <f t="shared" ca="1" si="99"/>
        <v>81.209100855512048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IFERROR(__xludf.DUMMYFUNCTION("IMPORTRANGE(""https://docs.google.com/spreadsheets/d/1Yj_ptqi66GCucihVvJfMjLAmec39IyEx_6qawtMGysU/edit?usp=sharing"",""สบก!DL85"")"),758610)</f>
        <v>758610</v>
      </c>
      <c r="N333" s="174">
        <f ca="1">IFERROR(__xludf.DUMMYFUNCTION("IMPORTRANGE(""https://docs.google.com/spreadsheets/d/1Yj_ptqi66GCucihVvJfMjLAmec39IyEx_6qawtMGysU/edit?usp=sharing"",""สบก!DM85"")"),616060.36)</f>
        <v>616060.36</v>
      </c>
      <c r="O333" s="175">
        <f ca="1">IF(L333&gt;0,N333*100/L333,0)</f>
        <v>85.383684443951651</v>
      </c>
      <c r="P333" s="175">
        <f ca="1">IF(M333&gt;0,N333*100/M333,0)</f>
        <v>81.209100855512048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IFERROR(__xludf.DUMMYFUNCTION("IMPORTRANGE(""https://docs.google.com/spreadsheets/d/1IYY_tgx_IHuhSq3AJ5eI5OnqOPBNLWSHKh2a30DoXe8/edit?usp=sharing"",""นราธิวาส!J234"")"),63)</f>
        <v>63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IFERROR(__xludf.DUMMYFUNCTION("IMPORTRANGE(""https://docs.google.com/spreadsheets/d/1IYY_tgx_IHuhSq3AJ5eI5OnqOPBNLWSHKh2a30DoXe8/edit?usp=sharing"",""นราธิวาส!J235"")"),253.829999999999)</f>
        <v>253.82999999999899</v>
      </c>
      <c r="K340" s="348">
        <f t="shared" ca="1" si="102"/>
        <v>153.83636363636302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IFERROR(__xludf.DUMMYFUNCTION("IMPORTRANGE(""https://docs.google.com/spreadsheets/d/1IYY_tgx_IHuhSq3AJ5eI5OnqOPBNLWSHKh2a30DoXe8/edit?usp=sharing"",""นราธิวาส!J236"")"),72)</f>
        <v>72</v>
      </c>
      <c r="K341" s="348">
        <f t="shared" ca="1" si="102"/>
        <v>110.76923076923077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IFERROR(__xludf.DUMMYFUNCTION("IMPORTRANGE(""https://docs.google.com/spreadsheets/d/1IYY_tgx_IHuhSq3AJ5eI5OnqOPBNLWSHKh2a30DoXe8/edit?usp=sharing"",""นราธิวาส!J237"")"),312.36)</f>
        <v>312.36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IFERROR(__xludf.DUMMYFUNCTION("IMPORTRANGE(""https://docs.google.com/spreadsheets/d/1IYY_tgx_IHuhSq3AJ5eI5OnqOPBNLWSHKh2a30DoXe8/edit?usp=sharing"",""นราธิวาส!J240"")"),51)</f>
        <v>51</v>
      </c>
      <c r="K345" s="348">
        <f t="shared" ca="1" si="102"/>
        <v>78.461538461538467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IFERROR(__xludf.DUMMYFUNCTION("IMPORTRANGE(""https://docs.google.com/spreadsheets/d/1IYY_tgx_IHuhSq3AJ5eI5OnqOPBNLWSHKh2a30DoXe8/edit?usp=sharing"",""นราธิวาส!J241"")"),242.03)</f>
        <v>242.03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IFERROR(__xludf.DUMMYFUNCTION("IMPORTRANGE(""https://docs.google.com/spreadsheets/d/1IYY_tgx_IHuhSq3AJ5eI5OnqOPBNLWSHKh2a30DoXe8/edit?usp=sharing"",""นราธิวาส!L242"")"),1554508)</f>
        <v>1554508</v>
      </c>
      <c r="M347" s="364"/>
      <c r="N347" s="364">
        <f ca="1">IFERROR(__xludf.DUMMYFUNCTION("IMPORTRANGE(""https://docs.google.com/spreadsheets/d/1IYY_tgx_IHuhSq3AJ5eI5OnqOPBNLWSHKh2a30DoXe8/edit?usp=sharing"",""นราธิวาส!M242"")"),1512131.45)</f>
        <v>1512131.45</v>
      </c>
      <c r="O347" s="364">
        <f ca="1">+IF(L347&gt;0,N347*100/L347,0)</f>
        <v>97.273957419324958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IFERROR(__xludf.DUMMYFUNCTION("IMPORTRANGE(""https://docs.google.com/spreadsheets/d/1IYY_tgx_IHuhSq3AJ5eI5OnqOPBNLWSHKh2a30DoXe8/edit?usp=sharing"",""นราธิวาส!M296"")"),195740)</f>
        <v>195740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IFERROR(__xludf.DUMMYFUNCTION("IMPORTRANGE(""https://docs.google.com/spreadsheets/d/1IYY_tgx_IHuhSq3AJ5eI5OnqOPBNLWSHKh2a30DoXe8/edit?usp=sharing"",""นราธิวาส!M299"")"),195740)</f>
        <v>195740</v>
      </c>
      <c r="O404" s="175">
        <f t="shared" ca="1" si="111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IFERROR(__xludf.DUMMYFUNCTION("IMPORTRANGE(""https://docs.google.com/spreadsheets/d/1IYY_tgx_IHuhSq3AJ5eI5OnqOPBNLWSHKh2a30DoXe8/edit?usp=sharing"",""นราธิวาส!M301"")"),195740)</f>
        <v>195740</v>
      </c>
      <c r="O406" s="175">
        <f t="shared" ca="1" si="111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IFERROR(__xludf.DUMMYFUNCTION("IMPORTRANGE(""https://docs.google.com/spreadsheets/d/1IYY_tgx_IHuhSq3AJ5eI5OnqOPBNLWSHKh2a30DoXe8/edit?usp=sharing"",""นราธิวาส!M305"")"),32340)</f>
        <v>32340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IFERROR(__xludf.DUMMYFUNCTION("IMPORTRANGE(""https://docs.google.com/spreadsheets/d/1IYY_tgx_IHuhSq3AJ5eI5OnqOPBNLWSHKh2a30DoXe8/edit?usp=sharing"",""นราธิวาส!L330"")"),1012800)</f>
        <v>1012800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98.953737164296996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IFERROR(__xludf.DUMMYFUNCTION("IMPORTRANGE(""https://docs.google.com/spreadsheets/d/1IYY_tgx_IHuhSq3AJ5eI5OnqOPBNLWSHKh2a30DoXe8/edit?usp=sharing"",""นราธิวาส!L332"")"),1012800)</f>
        <v>1012800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98.953737164296996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IFERROR(__xludf.DUMMYFUNCTION("IMPORTRANGE(""https://docs.google.com/spreadsheets/d/1IYY_tgx_IHuhSq3AJ5eI5OnqOPBNLWSHKh2a30DoXe8/edit?usp=sharing"",""นราธิวาส!L334"")"),108800)</f>
        <v>108800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90.260523897058818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IFERROR(__xludf.DUMMYFUNCTION("IMPORTRANGE(""https://docs.google.com/spreadsheets/d/1IYY_tgx_IHuhSq3AJ5eI5OnqOPBNLWSHKh2a30DoXe8/edit?usp=sharing"",""นราธิวาส!J459"")"),442)</f>
        <v>442</v>
      </c>
      <c r="K564" s="378">
        <f ca="1">IF(I564&gt;0,J564*100/I564,0)</f>
        <v>294.66666666666669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IFERROR(__xludf.DUMMYFUNCTION("IMPORTRANGE(""https://docs.google.com/spreadsheets/d/1IYY_tgx_IHuhSq3AJ5eI5OnqOPBNLWSHKh2a30DoXe8/edit?usp=sharing"",""นราธิวาส!M459"")"),84020)</f>
        <v>84020</v>
      </c>
      <c r="O564" s="379">
        <f t="shared" ref="O564:O568" ca="1" si="121">+IF(L564&gt;0,N564*100/L564,0)</f>
        <v>69.599072233267066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IFERROR(__xludf.DUMMYFUNCTION("IMPORTRANGE(""https://docs.google.com/spreadsheets/d/1IYY_tgx_IHuhSq3AJ5eI5OnqOPBNLWSHKh2a30DoXe8/edit?usp=sharing"",""นราธิวาส!M461"")"),84020)</f>
        <v>84020</v>
      </c>
      <c r="O566" s="175">
        <f t="shared" ca="1" si="121"/>
        <v>69.599072233267066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IFERROR(__xludf.DUMMYFUNCTION("IMPORTRANGE(""https://docs.google.com/spreadsheets/d/1IYY_tgx_IHuhSq3AJ5eI5OnqOPBNLWSHKh2a30DoXe8/edit?usp=sharing"",""นราธิวาส!M463"")"),84020)</f>
        <v>84020</v>
      </c>
      <c r="O568" s="175">
        <f t="shared" ca="1" si="121"/>
        <v>69.599072233267066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IFERROR(__xludf.DUMMYFUNCTION("IMPORTRANGE(""https://docs.google.com/spreadsheets/d/1IYY_tgx_IHuhSq3AJ5eI5OnqOPBNLWSHKh2a30DoXe8/edit?usp=sharing"",""นราธิวาส!M466"")"),62300)</f>
        <v>62300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IFERROR(__xludf.DUMMYFUNCTION("IMPORTRANGE(""https://docs.google.com/spreadsheets/d/1IYY_tgx_IHuhSq3AJ5eI5OnqOPBNLWSHKh2a30DoXe8/edit?usp=sharing"",""นราธิวาส!M467"")"),21720)</f>
        <v>21720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IFERROR(__xludf.DUMMYFUNCTION("IMPORTRANGE(""https://docs.google.com/spreadsheets/d/1IYY_tgx_IHuhSq3AJ5eI5OnqOPBNLWSHKh2a30DoXe8/edit?usp=sharing"",""นราธิวาส!J468"")"),442)</f>
        <v>442</v>
      </c>
      <c r="K573" s="208">
        <f ca="1">IF(I573&gt;0,J573*100/I573,0)</f>
        <v>294.66666666666669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IFERROR(__xludf.DUMMYFUNCTION("IMPORTRANGE(""https://docs.google.com/spreadsheets/d/1IYY_tgx_IHuhSq3AJ5eI5OnqOPBNLWSHKh2a30DoXe8/edit?usp=sharing"",""นราธิวาส!J471"")"),154)</f>
        <v>154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IFERROR(__xludf.DUMMYFUNCTION("IMPORTRANGE(""https://docs.google.com/spreadsheets/d/1IYY_tgx_IHuhSq3AJ5eI5OnqOPBNLWSHKh2a30DoXe8/edit?usp=sharing"",""นราธิวาส!J472"")"),288)</f>
        <v>288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IFERROR(__xludf.DUMMYFUNCTION("IMPORTRANGE(""https://docs.google.com/spreadsheets/d/1IYY_tgx_IHuhSq3AJ5eI5OnqOPBNLWSHKh2a30DoXe8/edit?usp=sharing"",""นราธิวาส!M492"")"),15610)</f>
        <v>15610</v>
      </c>
      <c r="O597" s="418">
        <f t="shared" ref="O597:O601" ca="1" si="125">+IF(L597&gt;0,N597*100/L597,0)</f>
        <v>146.02432179607109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IFERROR(__xludf.DUMMYFUNCTION("IMPORTRANGE(""https://docs.google.com/spreadsheets/d/1IYY_tgx_IHuhSq3AJ5eI5OnqOPBNLWSHKh2a30DoXe8/edit?usp=sharing"",""นราธิวาส!M494"")"),15610)</f>
        <v>15610</v>
      </c>
      <c r="O599" s="175">
        <f t="shared" ca="1" si="125"/>
        <v>146.02432179607109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IFERROR(__xludf.DUMMYFUNCTION("IMPORTRANGE(""https://docs.google.com/spreadsheets/d/1IYY_tgx_IHuhSq3AJ5eI5OnqOPBNLWSHKh2a30DoXe8/edit?usp=sharing"",""นราธิวาส!M496"")"),15610)</f>
        <v>15610</v>
      </c>
      <c r="O601" s="175">
        <f t="shared" ca="1" si="125"/>
        <v>146.02432179607109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IFERROR(__xludf.DUMMYFUNCTION("IMPORTRANGE(""https://docs.google.com/spreadsheets/d/1IYY_tgx_IHuhSq3AJ5eI5OnqOPBNLWSHKh2a30DoXe8/edit?usp=sharing"",""นราธิวาส!M500"")"),15610)</f>
        <v>15610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IFERROR(__xludf.DUMMYFUNCTION("IMPORTRANGE(""https://docs.google.com/spreadsheets/d/1IYY_tgx_IHuhSq3AJ5eI5OnqOPBNLWSHKh2a30DoXe8/edit?usp=sharing"",""นราธิวาส!J508"")"),50)</f>
        <v>50</v>
      </c>
      <c r="K613" s="167">
        <f t="shared" ca="1" si="126"/>
        <v>100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IFERROR(__xludf.DUMMYFUNCTION("IMPORTRANGE(""https://docs.google.com/spreadsheets/d/1IYY_tgx_IHuhSq3AJ5eI5OnqOPBNLWSHKh2a30DoXe8/edit?usp=sharing"",""นราธิวาส!J509"")"),50)</f>
        <v>50</v>
      </c>
      <c r="K614" s="167">
        <f t="shared" ca="1" si="126"/>
        <v>100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IFERROR(__xludf.DUMMYFUNCTION("IMPORTRANGE(""https://docs.google.com/spreadsheets/d/1IYY_tgx_IHuhSq3AJ5eI5OnqOPBNLWSHKh2a30DoXe8/edit?usp=sharing"",""นราธิวาส!J510"")"),50)</f>
        <v>50</v>
      </c>
      <c r="K615" s="167">
        <f t="shared" ca="1" si="126"/>
        <v>100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IFERROR(__xludf.DUMMYFUNCTION("IMPORTRANGE(""https://docs.google.com/spreadsheets/d/1IYY_tgx_IHuhSq3AJ5eI5OnqOPBNLWSHKh2a30DoXe8/edit?usp=sharing"",""นราธิวาส!J511"")"),50)</f>
        <v>50</v>
      </c>
      <c r="K616" s="167">
        <f t="shared" ca="1" si="126"/>
        <v>100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IFERROR(__xludf.DUMMYFUNCTION("IMPORTRANGE(""https://docs.google.com/spreadsheets/d/1IYY_tgx_IHuhSq3AJ5eI5OnqOPBNLWSHKh2a30DoXe8/edit?usp=sharing"",""นราธิวาส!J523"")"),310090.28)</f>
        <v>310090.28000000003</v>
      </c>
      <c r="K628" s="348">
        <f t="shared" ref="K628:K635" ca="1" si="128">IF(I628&gt;0,J628*100/I628,0)</f>
        <v>100.27696518695677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IFERROR(__xludf.DUMMYFUNCTION("IMPORTRANGE(""https://docs.google.com/spreadsheets/d/1IYY_tgx_IHuhSq3AJ5eI5OnqOPBNLWSHKh2a30DoXe8/edit?usp=sharing"",""นราธิวาส!J524"")"),29)</f>
        <v>29</v>
      </c>
      <c r="K629" s="348">
        <f t="shared" ca="1" si="128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IFERROR(__xludf.DUMMYFUNCTION("IMPORTRANGE(""https://docs.google.com/spreadsheets/d/1IYY_tgx_IHuhSq3AJ5eI5OnqOPBNLWSHKh2a30DoXe8/edit?usp=sharing"",""นราธิวาส!J525"")"),23671.96)</f>
        <v>23671.96</v>
      </c>
      <c r="K630" s="348">
        <f t="shared" ca="1" si="128"/>
        <v>8.3169230874092452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IFERROR(__xludf.DUMMYFUNCTION("IMPORTRANGE(""https://docs.google.com/spreadsheets/d/1IYY_tgx_IHuhSq3AJ5eI5OnqOPBNLWSHKh2a30DoXe8/edit?usp=sharing"",""นราธิวาส!J527"")"),59583.29)</f>
        <v>59583.29</v>
      </c>
      <c r="K632" s="348">
        <f t="shared" ca="1" si="128"/>
        <v>73.429230540387351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IFERROR(__xludf.DUMMYFUNCTION("IMPORTRANGE(""https://docs.google.com/spreadsheets/d/1IYY_tgx_IHuhSq3AJ5eI5OnqOPBNLWSHKh2a30DoXe8/edit?usp=sharing"",""นราธิวาส!J528"")"),93)</f>
        <v>93</v>
      </c>
      <c r="K633" s="348">
        <f t="shared" ca="1" si="128"/>
        <v>73.228346456692918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IFERROR(__xludf.DUMMYFUNCTION("IMPORTRANGE(""https://docs.google.com/spreadsheets/d/1IYY_tgx_IHuhSq3AJ5eI5OnqOPBNLWSHKh2a30DoXe8/edit?usp=sharing"",""นราธิวาส!I529"")"),420000)</f>
        <v>420000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8"/>
        <v>71.428571428571431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IFERROR(__xludf.DUMMYFUNCTION("IMPORTRANGE(""https://docs.google.com/spreadsheets/d/1IYY_tgx_IHuhSq3AJ5eI5OnqOPBNLWSHKh2a30DoXe8/edit?usp=sharing"",""นราธิวาส!I530"")"),13)</f>
        <v>13</v>
      </c>
      <c r="J635" s="518">
        <f ca="1">IFERROR(__xludf.DUMMYFUNCTION("IMPORTRANGE(""https://docs.google.com/spreadsheets/d/1IYY_tgx_IHuhSq3AJ5eI5OnqOPBNLWSHKh2a30DoXe8/edit?usp=sharing"",""นราธิวาส!J530"")"),7)</f>
        <v>7</v>
      </c>
      <c r="K635" s="493">
        <f t="shared" ca="1" si="128"/>
        <v>53.846153846153847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9350</v>
      </c>
      <c r="O636" s="523">
        <f t="shared" ref="O636:O640" ca="1" si="129">+IF(L636&gt;0,N636*100/L636,0)</f>
        <v>69.802164986935423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9350</v>
      </c>
      <c r="O638" s="535">
        <f t="shared" ca="1" si="129"/>
        <v>69.802164986935423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9350</v>
      </c>
      <c r="O640" s="535">
        <f t="shared" ca="1" si="129"/>
        <v>69.802164986935423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9350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IFERROR(__xludf.DUMMYFUNCTION("IMPORTRANGE(""https://docs.google.com/spreadsheets/d/1IYY_tgx_IHuhSq3AJ5eI5OnqOPBNLWSHKh2a30DoXe8/edit?usp=sharing"",""นราธิวาส!J543"")"),11)</f>
        <v>11</v>
      </c>
      <c r="K648" s="548">
        <f t="shared" ref="K648:K651" ca="1" si="130">IF(I648&gt;0,J648*100/I648,0)</f>
        <v>17.460317460317459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IFERROR(__xludf.DUMMYFUNCTION("IMPORTRANGE(""https://docs.google.com/spreadsheets/d/1IYY_tgx_IHuhSq3AJ5eI5OnqOPBNLWSHKh2a30DoXe8/edit?usp=sharing"",""นราธิวาส!M543"")"),5640)</f>
        <v>5640</v>
      </c>
      <c r="O648" s="548">
        <f t="shared" ref="O648:O651" ca="1" si="131">IF(L648&gt;0,N648*100/L648,0)</f>
        <v>71.61904761904762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IFERROR(__xludf.DUMMYFUNCTION("IMPORTRANGE(""https://docs.google.com/spreadsheets/d/1IYY_tgx_IHuhSq3AJ5eI5OnqOPBNLWSHKh2a30DoXe8/edit?usp=sharing"",""นราธิวาส!M544"")"),3710)</f>
        <v>3710</v>
      </c>
      <c r="O649" s="548">
        <f t="shared" ca="1" si="131"/>
        <v>67.210144927536234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2790191</v>
      </c>
      <c r="M8" s="23">
        <f t="shared" ca="1" si="0"/>
        <v>2200085.4699999997</v>
      </c>
      <c r="N8" s="23">
        <f t="shared" ca="1" si="0"/>
        <v>2648160.19</v>
      </c>
      <c r="O8" s="22">
        <f t="shared" ref="O8:O16" ca="1" si="1">IF(L8&gt;0,N8*100/L8,0)</f>
        <v>94.90963844410652</v>
      </c>
      <c r="P8" s="22">
        <f t="shared" ref="P8:P16" ca="1" si="2">IF(M8&gt;0,N8*100/M8,0)</f>
        <v>120.36624149879052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2790191</v>
      </c>
      <c r="M10" s="30">
        <f t="shared" ca="1" si="4"/>
        <v>2200085.4699999997</v>
      </c>
      <c r="N10" s="30">
        <f t="shared" ca="1" si="4"/>
        <v>2648160.19</v>
      </c>
      <c r="O10" s="29">
        <f t="shared" ca="1" si="1"/>
        <v>94.90963844410652</v>
      </c>
      <c r="P10" s="29">
        <f t="shared" ca="1" si="2"/>
        <v>120.36624149879052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2749191</v>
      </c>
      <c r="M12" s="38">
        <f t="shared" ca="1" si="6"/>
        <v>2187585.4699999997</v>
      </c>
      <c r="N12" s="38">
        <f t="shared" ca="1" si="6"/>
        <v>2607160.19</v>
      </c>
      <c r="O12" s="38">
        <f t="shared" ca="1" si="1"/>
        <v>94.833723448097999</v>
      </c>
      <c r="P12" s="38">
        <f t="shared" ca="1" si="2"/>
        <v>119.17980923506501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1094491</v>
      </c>
      <c r="M14" s="38">
        <f t="shared" si="8"/>
        <v>0</v>
      </c>
      <c r="N14" s="38">
        <f t="shared" ca="1" si="8"/>
        <v>708770.66999999993</v>
      </c>
      <c r="O14" s="41">
        <f t="shared" ca="1" si="1"/>
        <v>64.758017197034974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41000</v>
      </c>
      <c r="M16" s="38">
        <f t="shared" ca="1" si="10"/>
        <v>12500</v>
      </c>
      <c r="N16" s="38">
        <f t="shared" ca="1" si="10"/>
        <v>41000</v>
      </c>
      <c r="O16" s="50">
        <f t="shared" ca="1" si="1"/>
        <v>100</v>
      </c>
      <c r="P16" s="50">
        <f t="shared" ca="1" si="2"/>
        <v>328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2066365</v>
      </c>
      <c r="M18" s="23">
        <f t="shared" ca="1" si="11"/>
        <v>2200085.4699999997</v>
      </c>
      <c r="N18" s="23">
        <f t="shared" ca="1" si="11"/>
        <v>1939389.52</v>
      </c>
      <c r="O18" s="22">
        <f t="shared" ref="O18:O20" ca="1" si="12">IF(L18&gt;0,N18*100/L18,0)</f>
        <v>93.855128208230397</v>
      </c>
      <c r="P18" s="22">
        <f t="shared" ref="P18:P26" ca="1" si="13">IF(M18&gt;0,N18*100/M18,0)</f>
        <v>88.150644438372666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2066365</v>
      </c>
      <c r="M20" s="30">
        <f t="shared" ca="1" si="15"/>
        <v>2200085.4699999997</v>
      </c>
      <c r="N20" s="30">
        <f t="shared" ca="1" si="15"/>
        <v>1939389.52</v>
      </c>
      <c r="O20" s="29">
        <f t="shared" ca="1" si="12"/>
        <v>93.855128208230397</v>
      </c>
      <c r="P20" s="29">
        <f t="shared" ca="1" si="13"/>
        <v>88.150644438372666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2025365</v>
      </c>
      <c r="M22" s="42">
        <f t="shared" ca="1" si="18"/>
        <v>2187585.4699999997</v>
      </c>
      <c r="N22" s="41">
        <f t="shared" ca="1" si="18"/>
        <v>1898389.52</v>
      </c>
      <c r="O22" s="41">
        <f t="shared" ca="1" si="17"/>
        <v>93.730735941422907</v>
      </c>
      <c r="P22" s="41">
        <f t="shared" ca="1" si="13"/>
        <v>86.780130241036943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370665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41000</v>
      </c>
      <c r="M26" s="50">
        <f t="shared" ca="1" si="22"/>
        <v>12500</v>
      </c>
      <c r="N26" s="50">
        <f t="shared" ca="1" si="22"/>
        <v>41000</v>
      </c>
      <c r="O26" s="50">
        <f t="shared" ca="1" si="17"/>
        <v>100</v>
      </c>
      <c r="P26" s="50">
        <f t="shared" ca="1" si="13"/>
        <v>328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708770.66999999993</v>
      </c>
      <c r="O28" s="22">
        <f t="shared" ref="O28:O30" ca="1" si="24">IF(L28&gt;0,N28*100/L28,0)</f>
        <v>97.920034649211274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708770.66999999993</v>
      </c>
      <c r="O30" s="29">
        <f t="shared" ca="1" si="24"/>
        <v>97.920034649211274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708770.66999999993</v>
      </c>
      <c r="O32" s="41">
        <f t="shared" ca="1" si="29"/>
        <v>97.920034649211274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708770.66999999993</v>
      </c>
      <c r="O34" s="41">
        <f t="shared" ca="1" si="29"/>
        <v>97.920034649211274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2066365</v>
      </c>
      <c r="M37" s="55">
        <f t="shared" ca="1" si="33"/>
        <v>2200085.4699999997</v>
      </c>
      <c r="N37" s="55">
        <f t="shared" ca="1" si="33"/>
        <v>1939389.52</v>
      </c>
      <c r="O37" s="56">
        <f t="shared" ca="1" si="29"/>
        <v>93.855128208230397</v>
      </c>
      <c r="P37" s="56">
        <f t="shared" ca="1" si="25"/>
        <v>88.150644438372666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597600</v>
      </c>
      <c r="M41" s="79">
        <f t="shared" ca="1" si="34"/>
        <v>569100</v>
      </c>
      <c r="N41" s="79">
        <f t="shared" ca="1" si="34"/>
        <v>539615.99</v>
      </c>
      <c r="O41" s="78">
        <f t="shared" ref="O41:O43" ca="1" si="35">IF(L41&gt;0,N41*100/L41,0)</f>
        <v>90.29718708165997</v>
      </c>
      <c r="P41" s="78">
        <f t="shared" ref="P41:P43" ca="1" si="36">IF(M41&gt;0,N41*100/M41,0)</f>
        <v>94.819186434721487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597600</v>
      </c>
      <c r="M43" s="79">
        <f t="shared" ca="1" si="38"/>
        <v>569100</v>
      </c>
      <c r="N43" s="79">
        <f t="shared" ca="1" si="38"/>
        <v>539615.99</v>
      </c>
      <c r="O43" s="78">
        <f t="shared" ca="1" si="35"/>
        <v>90.29718708165997</v>
      </c>
      <c r="P43" s="78">
        <f t="shared" ca="1" si="36"/>
        <v>94.819186434721487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IFERROR(__xludf.DUMMYFUNCTION("IMPORTRANGE(""https://docs.google.com/spreadsheets/d/1Yj_ptqi66GCucihVvJfMjLAmec39IyEx_6qawtMGysU/edit?usp=sharing"",""สบก!Q86"")"),569100)</f>
        <v>569100</v>
      </c>
      <c r="N45" s="91">
        <f ca="1">IFERROR(__xludf.DUMMYFUNCTION("IMPORTRANGE(""https://docs.google.com/spreadsheets/d/1Yj_ptqi66GCucihVvJfMjLAmec39IyEx_6qawtMGysU/edit?usp=sharing"",""สบก!R86"")"),511115.99)</f>
        <v>511115.99</v>
      </c>
      <c r="O45" s="92">
        <f ca="1">IF(L45&gt;0,N45*100/L45,0)</f>
        <v>89.81127921279213</v>
      </c>
      <c r="P45" s="92">
        <f ca="1">IF(M45&gt;0,N45*100/M45,0)</f>
        <v>89.81127921279213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IFERROR(__xludf.DUMMYFUNCTION("IMPORTRANGE(""https://docs.google.com/spreadsheets/d/1Yj_ptqi66GCucihVvJfMjLAmec39IyEx_6qawtMGysU/edit?usp=sharing"",""สบก!O86"")"),28500)</f>
        <v>28500</v>
      </c>
      <c r="M49" s="101"/>
      <c r="N49" s="91">
        <f ca="1">IFERROR(__xludf.DUMMYFUNCTION("IMPORTRANGE(""https://docs.google.com/spreadsheets/d/1Yj_ptqi66GCucihVvJfMjLAmec39IyEx_6qawtMGysU/edit?usp=sharing"",""สบก!S86"")"),28500)</f>
        <v>28500</v>
      </c>
      <c r="O49" s="101">
        <f ca="1">IF(L49&gt;0,N49*100/L49,0)</f>
        <v>100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473220.47</v>
      </c>
      <c r="N53" s="125">
        <f t="shared" ca="1" si="39"/>
        <v>426990.47</v>
      </c>
      <c r="O53" s="124">
        <f t="shared" ref="O53:O55" ca="1" si="40">IF(L53&gt;0,N53*100/L53,0)</f>
        <v>121.99727714285714</v>
      </c>
      <c r="P53" s="124">
        <f t="shared" ref="P53:P55" ca="1" si="41">IF(M53&gt;0,N53*100/M53,0)</f>
        <v>90.230769180378019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473220.47</v>
      </c>
      <c r="N55" s="125">
        <f t="shared" ca="1" si="43"/>
        <v>426990.47</v>
      </c>
      <c r="O55" s="124">
        <f t="shared" ca="1" si="40"/>
        <v>121.99727714285714</v>
      </c>
      <c r="P55" s="124">
        <f t="shared" ca="1" si="41"/>
        <v>90.230769180378019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IFERROR(__xludf.DUMMYFUNCTION("IMPORTRANGE(""https://docs.google.com/spreadsheets/d/1Yj_ptqi66GCucihVvJfMjLAmec39IyEx_6qawtMGysU/edit?usp=sharing"",""สบก!Z86"")"),473220.47)</f>
        <v>473220.47</v>
      </c>
      <c r="N57" s="91">
        <f ca="1">IFERROR(__xludf.DUMMYFUNCTION("IMPORTRANGE(""https://docs.google.com/spreadsheets/d/1Yj_ptqi66GCucihVvJfMjLAmec39IyEx_6qawtMGysU/edit?usp=sharing"",""สบก!AA86"")"),426990.47)</f>
        <v>426990.47</v>
      </c>
      <c r="O57" s="92">
        <f ca="1">IF(L57&gt;0,N57*100/L57,0)</f>
        <v>121.99727714285714</v>
      </c>
      <c r="P57" s="92">
        <f ca="1">IF(M57&gt;0,N57*100/M57,0)</f>
        <v>90.230769180378019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335740.41</v>
      </c>
      <c r="O140" s="155">
        <f t="shared" ref="O140:O142" ca="1" si="65">IF(L140&gt;0,N140*100/L140,0)</f>
        <v>89.150400955921398</v>
      </c>
      <c r="P140" s="155">
        <f t="shared" ref="P140:P142" ca="1" si="66">IF(M140&gt;0,N140*100/M140,0)</f>
        <v>89.150400955921398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335740.41</v>
      </c>
      <c r="O142" s="160">
        <f t="shared" ca="1" si="65"/>
        <v>89.150400955921398</v>
      </c>
      <c r="P142" s="160">
        <f t="shared" ca="1" si="66"/>
        <v>89.150400955921398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IFERROR(__xludf.DUMMYFUNCTION("IMPORTRANGE(""https://docs.google.com/spreadsheets/d/1Yj_ptqi66GCucihVvJfMjLAmec39IyEx_6qawtMGysU/edit?usp=sharing"",""สบก!BK86"")"),335740.41)</f>
        <v>335740.41</v>
      </c>
      <c r="O144" s="175">
        <f ca="1">IF(L144&gt;0,N144*100/L144,0)</f>
        <v>89.150400955921398</v>
      </c>
      <c r="P144" s="175">
        <f ca="1">IF(M144&gt;0,N144*100/M144,0)</f>
        <v>89.150400955921398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34525</v>
      </c>
      <c r="M220" s="156">
        <f t="shared" ca="1" si="72"/>
        <v>34525</v>
      </c>
      <c r="N220" s="156">
        <f t="shared" ca="1" si="72"/>
        <v>34525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34525</v>
      </c>
      <c r="M222" s="161">
        <f t="shared" ca="1" si="76"/>
        <v>34525</v>
      </c>
      <c r="N222" s="161">
        <f t="shared" ca="1" si="76"/>
        <v>34525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34525</v>
      </c>
      <c r="M224" s="173">
        <f ca="1">IFERROR(__xludf.DUMMYFUNCTION("IMPORTRANGE(""https://docs.google.com/spreadsheets/d/1Yj_ptqi66GCucihVvJfMjLAmec39IyEx_6qawtMGysU/edit?usp=sharing"",""สบก!BS86"")"),34525)</f>
        <v>34525</v>
      </c>
      <c r="N224" s="174">
        <f ca="1">IFERROR(__xludf.DUMMYFUNCTION("IMPORTRANGE(""https://docs.google.com/spreadsheets/d/1Yj_ptqi66GCucihVvJfMjLAmec39IyEx_6qawtMGysU/edit?usp=sharing"",""สบก!BT86"")"),34525)</f>
        <v>34525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IFERROR(__xludf.DUMMYFUNCTION("IMPORTRANGE(""https://docs.google.com/spreadsheets/d/1Yj_ptqi66GCucihVvJfMjLAmec39IyEx_6qawtMGysU/edit?usp=sharing"",""สบก!BP86"")"),34525)</f>
        <v>34525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IFERROR(__xludf.DUMMYFUNCTION("IMPORTRANGE(""https://docs.google.com/spreadsheets/d/1IYY_tgx_IHuhSq3AJ5eI5OnqOPBNLWSHKh2a30DoXe8/edit?usp=sharing"",""ปัตตานี!J228"")"),260)</f>
        <v>260</v>
      </c>
      <c r="K328" s="323">
        <f ca="1">IF(I328&gt;0,J328*100/I328,0)</f>
        <v>123.80952380952381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746640</v>
      </c>
      <c r="N329" s="156">
        <f t="shared" ca="1" si="98"/>
        <v>602517.65</v>
      </c>
      <c r="O329" s="155">
        <f t="shared" ref="O329:O331" ca="1" si="99">IF(L329&gt;0,N329*100/L329,0)</f>
        <v>85.144656887682999</v>
      </c>
      <c r="P329" s="155">
        <f t="shared" ref="P329:P331" ca="1" si="100">IF(M329&gt;0,N329*100/M329,0)</f>
        <v>80.697210168220295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746640</v>
      </c>
      <c r="N331" s="161">
        <f t="shared" ca="1" si="102"/>
        <v>602517.65</v>
      </c>
      <c r="O331" s="160">
        <f t="shared" ca="1" si="99"/>
        <v>85.144656887682999</v>
      </c>
      <c r="P331" s="160">
        <f t="shared" ca="1" si="100"/>
        <v>80.697210168220295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IFERROR(__xludf.DUMMYFUNCTION("IMPORTRANGE(""https://docs.google.com/spreadsheets/d/1Yj_ptqi66GCucihVvJfMjLAmec39IyEx_6qawtMGysU/edit?usp=sharing"",""สบก!DL86"")"),734140)</f>
        <v>734140</v>
      </c>
      <c r="N333" s="174">
        <f ca="1">IFERROR(__xludf.DUMMYFUNCTION("IMPORTRANGE(""https://docs.google.com/spreadsheets/d/1Yj_ptqi66GCucihVvJfMjLAmec39IyEx_6qawtMGysU/edit?usp=sharing"",""สบก!DM86"")"),590017.65)</f>
        <v>590017.65</v>
      </c>
      <c r="O333" s="175">
        <f ca="1">IF(L333&gt;0,N333*100/L333,0)</f>
        <v>84.877528267687083</v>
      </c>
      <c r="P333" s="175">
        <f ca="1">IF(M333&gt;0,N333*100/M333,0)</f>
        <v>80.368546871168988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IFERROR(__xludf.DUMMYFUNCTION("IMPORTRANGE(""https://docs.google.com/spreadsheets/d/1IYY_tgx_IHuhSq3AJ5eI5OnqOPBNLWSHKh2a30DoXe8/edit?usp=sharing"",""ปัตตานี!J234"")"),238)</f>
        <v>238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IFERROR(__xludf.DUMMYFUNCTION("IMPORTRANGE(""https://docs.google.com/spreadsheets/d/1IYY_tgx_IHuhSq3AJ5eI5OnqOPBNLWSHKh2a30DoXe8/edit?usp=sharing"",""ปัตตานี!J235"")"),989.55)</f>
        <v>989.55</v>
      </c>
      <c r="K340" s="348">
        <f t="shared" ca="1" si="103"/>
        <v>104.82521186440678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IFERROR(__xludf.DUMMYFUNCTION("IMPORTRANGE(""https://docs.google.com/spreadsheets/d/1IYY_tgx_IHuhSq3AJ5eI5OnqOPBNLWSHKh2a30DoXe8/edit?usp=sharing"",""ปัตตานี!J236"")"),281)</f>
        <v>281</v>
      </c>
      <c r="K341" s="348">
        <f t="shared" ca="1" si="103"/>
        <v>133.8095238095238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IFERROR(__xludf.DUMMYFUNCTION("IMPORTRANGE(""https://docs.google.com/spreadsheets/d/1IYY_tgx_IHuhSq3AJ5eI5OnqOPBNLWSHKh2a30DoXe8/edit?usp=sharing"",""ปัตตานี!J237"")"),1239.12)</f>
        <v>1239.1199999999999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IFERROR(__xludf.DUMMYFUNCTION("IMPORTRANGE(""https://docs.google.com/spreadsheets/d/1IYY_tgx_IHuhSq3AJ5eI5OnqOPBNLWSHKh2a30DoXe8/edit?usp=sharing"",""ปัตตานี!J240"")"),260)</f>
        <v>260</v>
      </c>
      <c r="K345" s="348">
        <f t="shared" ca="1" si="103"/>
        <v>123.80952380952381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IFERROR(__xludf.DUMMYFUNCTION("IMPORTRANGE(""https://docs.google.com/spreadsheets/d/1IYY_tgx_IHuhSq3AJ5eI5OnqOPBNLWSHKh2a30DoXe8/edit?usp=sharing"",""ปัตตานี!J241"")"),1156.26)</f>
        <v>1156.26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IFERROR(__xludf.DUMMYFUNCTION("IMPORTRANGE(""https://docs.google.com/spreadsheets/d/1IYY_tgx_IHuhSq3AJ5eI5OnqOPBNLWSHKh2a30DoXe8/edit?usp=sharing"",""ปัตตานี!M242"")"),708770.669999999)</f>
        <v>708770.66999999899</v>
      </c>
      <c r="O347" s="364">
        <f ca="1">+IF(L347&gt;0,N347*100/L347,0)</f>
        <v>97.920034649211132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IFERROR(__xludf.DUMMYFUNCTION("IMPORTRANGE(""https://docs.google.com/spreadsheets/d/1IYY_tgx_IHuhSq3AJ5eI5OnqOPBNLWSHKh2a30DoXe8/edit?usp=sharing"",""ปัตตานี!M244"")"),215720)</f>
        <v>215720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IFERROR(__xludf.DUMMYFUNCTION("IMPORTRANGE(""https://docs.google.com/spreadsheets/d/1IYY_tgx_IHuhSq3AJ5eI5OnqOPBNLWSHKh2a30DoXe8/edit?usp=sharing"",""ปัตตานี!M247"")"),215720)</f>
        <v>215720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IFERROR(__xludf.DUMMYFUNCTION("IMPORTRANGE(""https://docs.google.com/spreadsheets/d/1IYY_tgx_IHuhSq3AJ5eI5OnqOPBNLWSHKh2a30DoXe8/edit?usp=sharing"",""ปัตตานี!M249"")"),215720)</f>
        <v>215720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IFERROR(__xludf.DUMMYFUNCTION("IMPORTRANGE(""https://docs.google.com/spreadsheets/d/1IYY_tgx_IHuhSq3AJ5eI5OnqOPBNLWSHKh2a30DoXe8/edit?usp=sharing"",""ปัตตานี!M253"")"),18520)</f>
        <v>18520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IFERROR(__xludf.DUMMYFUNCTION("IMPORTRANGE(""https://docs.google.com/spreadsheets/d/1IYY_tgx_IHuhSq3AJ5eI5OnqOPBNLWSHKh2a30DoXe8/edit?usp=sharing"",""ปัตตานี!M275"")"),84824.04)</f>
        <v>84824.04</v>
      </c>
      <c r="O380" s="379">
        <f ca="1">+IF(L380&gt;0,N380*100/L380,0)</f>
        <v>96.709656823623305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IFERROR(__xludf.DUMMYFUNCTION("IMPORTRANGE(""https://docs.google.com/spreadsheets/d/1IYY_tgx_IHuhSq3AJ5eI5OnqOPBNLWSHKh2a30DoXe8/edit?usp=sharing"",""ปัตตานี!M278"")"),84824.04)</f>
        <v>84824.04</v>
      </c>
      <c r="O383" s="169">
        <f t="shared" ca="1" si="109"/>
        <v>96.709656823623305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IFERROR(__xludf.DUMMYFUNCTION("IMPORTRANGE(""https://docs.google.com/spreadsheets/d/1IYY_tgx_IHuhSq3AJ5eI5OnqOPBNLWSHKh2a30DoXe8/edit?usp=sharing"",""ปัตตานี!M280"")"),84824.04)</f>
        <v>84824.04</v>
      </c>
      <c r="O385" s="175">
        <f t="shared" ca="1" si="109"/>
        <v>96.709656823623305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IFERROR(__xludf.DUMMYFUNCTION("IMPORTRANGE(""https://docs.google.com/spreadsheets/d/1IYY_tgx_IHuhSq3AJ5eI5OnqOPBNLWSHKh2a30DoXe8/edit?usp=sharing"",""ปัตตานี!M284"")"),20874.04)</f>
        <v>20874.04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IFERROR(__xludf.DUMMYFUNCTION("IMPORTRANGE(""https://docs.google.com/spreadsheets/d/1IYY_tgx_IHuhSq3AJ5eI5OnqOPBNLWSHKh2a30DoXe8/edit?usp=sharing"",""ปัตตานี!M330"")"),52076.13)</f>
        <v>52076.13</v>
      </c>
      <c r="O435" s="418">
        <f t="shared" ref="O435:O439" ca="1" si="114">+IF(L435&gt;0,N435*100/L435,0)</f>
        <v>68.521223684210526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IFERROR(__xludf.DUMMYFUNCTION("IMPORTRANGE(""https://docs.google.com/spreadsheets/d/1IYY_tgx_IHuhSq3AJ5eI5OnqOPBNLWSHKh2a30DoXe8/edit?usp=sharing"",""ปัตตานี!M332"")"),52076.13)</f>
        <v>52076.13</v>
      </c>
      <c r="O437" s="175">
        <f t="shared" ca="1" si="114"/>
        <v>68.521223684210526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IFERROR(__xludf.DUMMYFUNCTION("IMPORTRANGE(""https://docs.google.com/spreadsheets/d/1IYY_tgx_IHuhSq3AJ5eI5OnqOPBNLWSHKh2a30DoXe8/edit?usp=sharing"",""ปัตตานี!M334"")"),52076.13)</f>
        <v>52076.13</v>
      </c>
      <c r="O439" s="175">
        <f t="shared" ca="1" si="114"/>
        <v>68.521223684210526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IFERROR(__xludf.DUMMYFUNCTION("IMPORTRANGE(""https://docs.google.com/spreadsheets/d/1IYY_tgx_IHuhSq3AJ5eI5OnqOPBNLWSHKh2a30DoXe8/edit?usp=sharing"",""ปัตตานี!M338"")"),26876.13)</f>
        <v>26876.13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IFERROR(__xludf.DUMMYFUNCTION("IMPORTRANGE(""https://docs.google.com/spreadsheets/d/1IYY_tgx_IHuhSq3AJ5eI5OnqOPBNLWSHKh2a30DoXe8/edit?usp=sharing"",""ปัตตานี!M350"")"),49935.82)</f>
        <v>49935.82</v>
      </c>
      <c r="O455" s="379">
        <f t="shared" ref="O455:O459" ca="1" si="116">+IF(L455&gt;0,N455*100/L455,0)</f>
        <v>93.818472175252694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IFERROR(__xludf.DUMMYFUNCTION("IMPORTRANGE(""https://docs.google.com/spreadsheets/d/1IYY_tgx_IHuhSq3AJ5eI5OnqOPBNLWSHKh2a30DoXe8/edit?usp=sharing"",""ปัตตานี!M352"")"),49935.82)</f>
        <v>49935.82</v>
      </c>
      <c r="O457" s="175">
        <f t="shared" ca="1" si="116"/>
        <v>93.818472175252694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IFERROR(__xludf.DUMMYFUNCTION("IMPORTRANGE(""https://docs.google.com/spreadsheets/d/1IYY_tgx_IHuhSq3AJ5eI5OnqOPBNLWSHKh2a30DoXe8/edit?usp=sharing"",""ปัตตานี!M354"")"),49935.82)</f>
        <v>49935.82</v>
      </c>
      <c r="O459" s="175">
        <f t="shared" ca="1" si="116"/>
        <v>93.818472175252694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IFERROR(__xludf.DUMMYFUNCTION("IMPORTRANGE(""https://docs.google.com/spreadsheets/d/1IYY_tgx_IHuhSq3AJ5eI5OnqOPBNLWSHKh2a30DoXe8/edit?usp=sharing"",""ปัตตานี!M358"")"),49935.82)</f>
        <v>49935.82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IFERROR(__xludf.DUMMYFUNCTION("IMPORTRANGE(""https://docs.google.com/spreadsheets/d/1IYY_tgx_IHuhSq3AJ5eI5OnqOPBNLWSHKh2a30DoXe8/edit?usp=sharing"",""ปัตตานี!M428"")"),30349.2)</f>
        <v>30349.200000000001</v>
      </c>
      <c r="O533" s="418">
        <f t="shared" ref="O533:O537" ca="1" si="118">+IF(L533&gt;0,N533*100/L533,0)</f>
        <v>92.981617647058826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IFERROR(__xludf.DUMMYFUNCTION("IMPORTRANGE(""https://docs.google.com/spreadsheets/d/1IYY_tgx_IHuhSq3AJ5eI5OnqOPBNLWSHKh2a30DoXe8/edit?usp=sharing"",""ปัตตานี!M430"")"),30349.2)</f>
        <v>30349.200000000001</v>
      </c>
      <c r="O535" s="175">
        <f t="shared" ca="1" si="118"/>
        <v>92.981617647058826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IFERROR(__xludf.DUMMYFUNCTION("IMPORTRANGE(""https://docs.google.com/spreadsheets/d/1IYY_tgx_IHuhSq3AJ5eI5OnqOPBNLWSHKh2a30DoXe8/edit?usp=sharing"",""ปัตตานี!M432"")"),30349.2)</f>
        <v>30349.200000000001</v>
      </c>
      <c r="O537" s="175">
        <f t="shared" ca="1" si="118"/>
        <v>92.981617647058826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IFERROR(__xludf.DUMMYFUNCTION("IMPORTRANGE(""https://docs.google.com/spreadsheets/d/1IYY_tgx_IHuhSq3AJ5eI5OnqOPBNLWSHKh2a30DoXe8/edit?usp=sharing"",""ปัตตานี!M436"")"),13309.2)</f>
        <v>13309.2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IFERROR(__xludf.DUMMYFUNCTION("IMPORTRANGE(""https://docs.google.com/spreadsheets/d/1IYY_tgx_IHuhSq3AJ5eI5OnqOPBNLWSHKh2a30DoXe8/edit?usp=sharing"",""ปัตตานี!J459"")"),887)</f>
        <v>887</v>
      </c>
      <c r="K564" s="378">
        <f ca="1">IF(I564&gt;0,J564*100/I564,0)</f>
        <v>443.5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IFERROR(__xludf.DUMMYFUNCTION("IMPORTRANGE(""https://docs.google.com/spreadsheets/d/1IYY_tgx_IHuhSq3AJ5eI5OnqOPBNLWSHKh2a30DoXe8/edit?usp=sharing"",""ปัตตานี!M459"")"),118847.48)</f>
        <v>118847.48</v>
      </c>
      <c r="O564" s="379">
        <f t="shared" ref="O564:O568" ca="1" si="122">+IF(L564&gt;0,N564*100/L564,0)</f>
        <v>99.437315930388223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IFERROR(__xludf.DUMMYFUNCTION("IMPORTRANGE(""https://docs.google.com/spreadsheets/d/1IYY_tgx_IHuhSq3AJ5eI5OnqOPBNLWSHKh2a30DoXe8/edit?usp=sharing"",""ปัตตานี!M461"")"),118847.48)</f>
        <v>118847.48</v>
      </c>
      <c r="O566" s="175">
        <f t="shared" ca="1" si="122"/>
        <v>99.437315930388223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IFERROR(__xludf.DUMMYFUNCTION("IMPORTRANGE(""https://docs.google.com/spreadsheets/d/1IYY_tgx_IHuhSq3AJ5eI5OnqOPBNLWSHKh2a30DoXe8/edit?usp=sharing"",""ปัตตานี!M463"")"),118847.48)</f>
        <v>118847.48</v>
      </c>
      <c r="O568" s="175">
        <f t="shared" ca="1" si="122"/>
        <v>99.437315930388223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IFERROR(__xludf.DUMMYFUNCTION("IMPORTRANGE(""https://docs.google.com/spreadsheets/d/1IYY_tgx_IHuhSq3AJ5eI5OnqOPBNLWSHKh2a30DoXe8/edit?usp=sharing"",""ปัตตานี!M466"")"),97935.48)</f>
        <v>97935.48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IFERROR(__xludf.DUMMYFUNCTION("IMPORTRANGE(""https://docs.google.com/spreadsheets/d/1IYY_tgx_IHuhSq3AJ5eI5OnqOPBNLWSHKh2a30DoXe8/edit?usp=sharing"",""ปัตตานี!M467"")"),20912)</f>
        <v>20912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IFERROR(__xludf.DUMMYFUNCTION("IMPORTRANGE(""https://docs.google.com/spreadsheets/d/1IYY_tgx_IHuhSq3AJ5eI5OnqOPBNLWSHKh2a30DoXe8/edit?usp=sharing"",""ปัตตานี!J468"")"),887)</f>
        <v>887</v>
      </c>
      <c r="K573" s="208">
        <f ca="1">IF(I573&gt;0,J573*100/I573,0)</f>
        <v>443.5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IFERROR(__xludf.DUMMYFUNCTION("IMPORTRANGE(""https://docs.google.com/spreadsheets/d/1IYY_tgx_IHuhSq3AJ5eI5OnqOPBNLWSHKh2a30DoXe8/edit?usp=sharing"",""ปัตตานี!J472"")"),402)</f>
        <v>402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4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IFERROR(__xludf.DUMMYFUNCTION("IMPORTRANGE(""https://docs.google.com/spreadsheets/d/1IYY_tgx_IHuhSq3AJ5eI5OnqOPBNLWSHKh2a30DoXe8/edit?usp=sharing"",""ปัตตานี!M492"")"),25308)</f>
        <v>25308</v>
      </c>
      <c r="O597" s="418">
        <f t="shared" ref="O597:O601" ca="1" si="126">+IF(L597&gt;0,N597*100/L597,0)</f>
        <v>346.6849315068493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IFERROR(__xludf.DUMMYFUNCTION("IMPORTRANGE(""https://docs.google.com/spreadsheets/d/1IYY_tgx_IHuhSq3AJ5eI5OnqOPBNLWSHKh2a30DoXe8/edit?usp=sharing"",""ปัตตานี!M494"")"),25308)</f>
        <v>25308</v>
      </c>
      <c r="O599" s="175">
        <f t="shared" ca="1" si="126"/>
        <v>346.6849315068493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IFERROR(__xludf.DUMMYFUNCTION("IMPORTRANGE(""https://docs.google.com/spreadsheets/d/1IYY_tgx_IHuhSq3AJ5eI5OnqOPBNLWSHKh2a30DoXe8/edit?usp=sharing"",""ปัตตานี!M496"")"),25308)</f>
        <v>25308</v>
      </c>
      <c r="O601" s="175">
        <f t="shared" ca="1" si="126"/>
        <v>346.6849315068493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IFERROR(__xludf.DUMMYFUNCTION("IMPORTRANGE(""https://docs.google.com/spreadsheets/d/1IYY_tgx_IHuhSq3AJ5eI5OnqOPBNLWSHKh2a30DoXe8/edit?usp=sharing"",""ปัตตานี!M500"")"),25308)</f>
        <v>25308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513.55399999999997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IFERROR(__xludf.DUMMYFUNCTION("IMPORTRANGE(""https://docs.google.com/spreadsheets/d/1IYY_tgx_IHuhSq3AJ5eI5OnqOPBNLWSHKh2a30DoXe8/edit?usp=sharing"",""ปัตตานี!J523"")"),283401.33)</f>
        <v>283401.33</v>
      </c>
      <c r="K628" s="348">
        <f t="shared" ref="K628:K635" ca="1" si="129">IF(I628&gt;0,J628*100/I628,0)</f>
        <v>118.37917943062389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IFERROR(__xludf.DUMMYFUNCTION("IMPORTRANGE(""https://docs.google.com/spreadsheets/d/1IYY_tgx_IHuhSq3AJ5eI5OnqOPBNLWSHKh2a30DoXe8/edit?usp=sharing"",""ปัตตานี!J524"")"),16)</f>
        <v>16</v>
      </c>
      <c r="K629" s="348">
        <f t="shared" ca="1" si="129"/>
        <v>80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IFERROR(__xludf.DUMMYFUNCTION("IMPORTRANGE(""https://docs.google.com/spreadsheets/d/1IYY_tgx_IHuhSq3AJ5eI5OnqOPBNLWSHKh2a30DoXe8/edit?usp=sharing"",""ปัตตานี!J525"")"),253667.09)</f>
        <v>253667.09</v>
      </c>
      <c r="K630" s="348">
        <f t="shared" ca="1" si="129"/>
        <v>11.312139787918335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IFERROR(__xludf.DUMMYFUNCTION("IMPORTRANGE(""https://docs.google.com/spreadsheets/d/1IYY_tgx_IHuhSq3AJ5eI5OnqOPBNLWSHKh2a30DoXe8/edit?usp=sharing"",""ปัตตานี!J526"")"),112)</f>
        <v>112</v>
      </c>
      <c r="K631" s="348">
        <f t="shared" ca="1" si="129"/>
        <v>75.167785234899327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IFERROR(__xludf.DUMMYFUNCTION("IMPORTRANGE(""https://docs.google.com/spreadsheets/d/1IYY_tgx_IHuhSq3AJ5eI5OnqOPBNLWSHKh2a30DoXe8/edit?usp=sharing"",""ปัตตานี!J527"")"),73829.25)</f>
        <v>73829.25</v>
      </c>
      <c r="K632" s="348">
        <f t="shared" ca="1" si="129"/>
        <v>162.18815862835271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IFERROR(__xludf.DUMMYFUNCTION("IMPORTRANGE(""https://docs.google.com/spreadsheets/d/1IYY_tgx_IHuhSq3AJ5eI5OnqOPBNLWSHKh2a30DoXe8/edit?usp=sharing"",""ปัตตานี!J528"")"),73)</f>
        <v>73</v>
      </c>
      <c r="K633" s="348">
        <f t="shared" ca="1" si="129"/>
        <v>84.883720930232556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IFERROR(__xludf.DUMMYFUNCTION("IMPORTRANGE(""https://docs.google.com/spreadsheets/d/1IYY_tgx_IHuhSq3AJ5eI5OnqOPBNLWSHKh2a30DoXe8/edit?usp=sharing"",""ปัตตานี!J529"")"),1204000)</f>
        <v>1204000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IFERROR(__xludf.DUMMYFUNCTION("IMPORTRANGE(""https://docs.google.com/spreadsheets/d/1IYY_tgx_IHuhSq3AJ5eI5OnqOPBNLWSHKh2a30DoXe8/edit?usp=sharing"",""ปัตตานี!I530"")"),28)</f>
        <v>28</v>
      </c>
      <c r="J635" s="518">
        <f ca="1">IFERROR(__xludf.DUMMYFUNCTION("IMPORTRANGE(""https://docs.google.com/spreadsheets/d/1IYY_tgx_IHuhSq3AJ5eI5OnqOPBNLWSHKh2a30DoXe8/edit?usp=sharing"",""ปัตตานี!J530"")"),27)</f>
        <v>27</v>
      </c>
      <c r="K635" s="493">
        <f t="shared" ca="1" si="129"/>
        <v>96.428571428571431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273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3450697</v>
      </c>
      <c r="M8" s="23">
        <f t="shared" ca="1" si="0"/>
        <v>2318844</v>
      </c>
      <c r="N8" s="23">
        <f t="shared" ca="1" si="0"/>
        <v>2599074.58</v>
      </c>
      <c r="O8" s="22">
        <f t="shared" ref="O8:O16" ca="1" si="1">IF(L8&gt;0,N8*100/L8,0)</f>
        <v>75.320278193072298</v>
      </c>
      <c r="P8" s="22">
        <f t="shared" ref="P8:P16" ca="1" si="2">IF(M8&gt;0,N8*100/M8,0)</f>
        <v>112.08492593723425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3450697</v>
      </c>
      <c r="M10" s="30">
        <f t="shared" ca="1" si="4"/>
        <v>2318844</v>
      </c>
      <c r="N10" s="30">
        <f t="shared" ca="1" si="4"/>
        <v>2599074.58</v>
      </c>
      <c r="O10" s="29">
        <f t="shared" ca="1" si="1"/>
        <v>75.320278193072298</v>
      </c>
      <c r="P10" s="29">
        <f t="shared" ca="1" si="2"/>
        <v>112.08492593723425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3276497</v>
      </c>
      <c r="M12" s="38">
        <f t="shared" ca="1" si="6"/>
        <v>2144644</v>
      </c>
      <c r="N12" s="38">
        <f t="shared" ca="1" si="6"/>
        <v>2424874.58</v>
      </c>
      <c r="O12" s="38">
        <f t="shared" ca="1" si="1"/>
        <v>74.008142842798264</v>
      </c>
      <c r="P12" s="38">
        <f t="shared" ca="1" si="2"/>
        <v>113.0665313217485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1535297</v>
      </c>
      <c r="M14" s="38">
        <f t="shared" si="8"/>
        <v>0</v>
      </c>
      <c r="N14" s="38">
        <f t="shared" ca="1" si="8"/>
        <v>838144</v>
      </c>
      <c r="O14" s="41">
        <f t="shared" ca="1" si="1"/>
        <v>54.591652299196831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2318844</v>
      </c>
      <c r="N18" s="23">
        <f t="shared" ca="1" si="11"/>
        <v>1760930.58</v>
      </c>
      <c r="O18" s="22">
        <f t="shared" ref="O18:O20" ca="1" si="12">IF(L18&gt;0,N18*100/L18,0)</f>
        <v>73.984794075941394</v>
      </c>
      <c r="P18" s="22">
        <f t="shared" ref="P18:P26" ca="1" si="13">IF(M18&gt;0,N18*100/M18,0)</f>
        <v>75.940019250971602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2318844</v>
      </c>
      <c r="N20" s="30">
        <f t="shared" ca="1" si="15"/>
        <v>1760930.58</v>
      </c>
      <c r="O20" s="29">
        <f t="shared" ca="1" si="12"/>
        <v>73.984794075941394</v>
      </c>
      <c r="P20" s="29">
        <f t="shared" ca="1" si="13"/>
        <v>75.940019250971602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2144644</v>
      </c>
      <c r="N22" s="41">
        <f t="shared" ca="1" si="18"/>
        <v>1586730.58</v>
      </c>
      <c r="O22" s="41">
        <f t="shared" ca="1" si="17"/>
        <v>71.930395639017647</v>
      </c>
      <c r="P22" s="41">
        <f t="shared" ca="1" si="13"/>
        <v>73.985732830250612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1070572</v>
      </c>
      <c r="M28" s="23">
        <f t="shared" si="23"/>
        <v>0</v>
      </c>
      <c r="N28" s="23">
        <f t="shared" ca="1" si="23"/>
        <v>838144</v>
      </c>
      <c r="O28" s="22">
        <f t="shared" ref="O28:O30" ca="1" si="24">IF(L28&gt;0,N28*100/L28,0)</f>
        <v>78.289363069461928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1070572</v>
      </c>
      <c r="M30" s="30">
        <f t="shared" si="27"/>
        <v>0</v>
      </c>
      <c r="N30" s="30">
        <f t="shared" ca="1" si="27"/>
        <v>838144</v>
      </c>
      <c r="O30" s="29">
        <f t="shared" ca="1" si="24"/>
        <v>78.289363069461928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1070572</v>
      </c>
      <c r="M32" s="41">
        <f t="shared" si="30"/>
        <v>0</v>
      </c>
      <c r="N32" s="41">
        <f t="shared" ca="1" si="30"/>
        <v>838144</v>
      </c>
      <c r="O32" s="41">
        <f t="shared" ca="1" si="29"/>
        <v>78.289363069461928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1070572</v>
      </c>
      <c r="M34" s="41">
        <f t="shared" si="32"/>
        <v>0</v>
      </c>
      <c r="N34" s="41">
        <f t="shared" ca="1" si="32"/>
        <v>838144</v>
      </c>
      <c r="O34" s="41">
        <f t="shared" ca="1" si="29"/>
        <v>78.289363069461928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2318844</v>
      </c>
      <c r="N37" s="55">
        <f t="shared" ca="1" si="33"/>
        <v>1760930.58</v>
      </c>
      <c r="O37" s="56">
        <f t="shared" ca="1" si="29"/>
        <v>73.984794075941394</v>
      </c>
      <c r="P37" s="56">
        <f t="shared" ca="1" si="25"/>
        <v>75.940019250971602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942600</v>
      </c>
      <c r="N41" s="79">
        <f t="shared" ca="1" si="34"/>
        <v>869936.33</v>
      </c>
      <c r="O41" s="78">
        <f t="shared" ref="O41:O43" ca="1" si="35">IF(L41&gt;0,N41*100/L41,0)</f>
        <v>95.012705329838354</v>
      </c>
      <c r="P41" s="78">
        <f t="shared" ref="P41:P43" ca="1" si="36">IF(M41&gt;0,N41*100/M41,0)</f>
        <v>92.291144706131973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942600</v>
      </c>
      <c r="N43" s="79">
        <f t="shared" ca="1" si="38"/>
        <v>869936.33</v>
      </c>
      <c r="O43" s="78">
        <f t="shared" ca="1" si="35"/>
        <v>95.012705329838354</v>
      </c>
      <c r="P43" s="78">
        <f t="shared" ca="1" si="36"/>
        <v>92.291144706131973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IFERROR(__xludf.DUMMYFUNCTION("IMPORTRANGE(""https://docs.google.com/spreadsheets/d/1Yj_ptqi66GCucihVvJfMjLAmec39IyEx_6qawtMGysU/edit?usp=sharing"",""สบก!R87"")"),869936.33)</f>
        <v>869936.33</v>
      </c>
      <c r="O45" s="92">
        <f ca="1">IF(L45&gt;0,N45*100/L45,0)</f>
        <v>95.012705329838354</v>
      </c>
      <c r="P45" s="92">
        <f ca="1">IF(M45&gt;0,N45*100/M45,0)</f>
        <v>92.291144706131973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210316</v>
      </c>
      <c r="N53" s="125">
        <f t="shared" ca="1" si="39"/>
        <v>173126</v>
      </c>
      <c r="O53" s="124">
        <f t="shared" ref="O53:O55" ca="1" si="40">IF(L53&gt;0,N53*100/L53,0)</f>
        <v>85.875992063492063</v>
      </c>
      <c r="P53" s="124">
        <f t="shared" ref="P53:P55" ca="1" si="41">IF(M53&gt;0,N53*100/M53,0)</f>
        <v>82.317084767682914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210316</v>
      </c>
      <c r="N55" s="125">
        <f t="shared" ca="1" si="43"/>
        <v>173126</v>
      </c>
      <c r="O55" s="124">
        <f t="shared" ca="1" si="40"/>
        <v>85.875992063492063</v>
      </c>
      <c r="P55" s="124">
        <f t="shared" ca="1" si="41"/>
        <v>82.317084767682914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IFERROR(__xludf.DUMMYFUNCTION("IMPORTRANGE(""https://docs.google.com/spreadsheets/d/1Yj_ptqi66GCucihVvJfMjLAmec39IyEx_6qawtMGysU/edit?usp=sharing"",""สบก!Z87"")"),210316)</f>
        <v>210316</v>
      </c>
      <c r="N57" s="91">
        <f ca="1">IFERROR(__xludf.DUMMYFUNCTION("IMPORTRANGE(""https://docs.google.com/spreadsheets/d/1Yj_ptqi66GCucihVvJfMjLAmec39IyEx_6qawtMGysU/edit?usp=sharing"",""สบก!AA87"")"),173126)</f>
        <v>173126</v>
      </c>
      <c r="O57" s="92">
        <f ca="1">IF(L57&gt;0,N57*100/L57,0)</f>
        <v>85.875992063492063</v>
      </c>
      <c r="P57" s="92">
        <f ca="1">IF(M57&gt;0,N57*100/M57,0)</f>
        <v>82.317084767682914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71790</v>
      </c>
      <c r="N118" s="156">
        <f t="shared" ca="1" si="58"/>
        <v>47880</v>
      </c>
      <c r="O118" s="155">
        <f t="shared" ref="O118:O120" ca="1" si="59">IF(L118&gt;0,N118*100/L118,0)</f>
        <v>73.786407766990294</v>
      </c>
      <c r="P118" s="155">
        <f t="shared" ref="P118:P120" ca="1" si="60">IF(M118&gt;0,N118*100/M118,0)</f>
        <v>66.694525699958206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71790</v>
      </c>
      <c r="N120" s="161">
        <f t="shared" ca="1" si="62"/>
        <v>47880</v>
      </c>
      <c r="O120" s="160">
        <f t="shared" ca="1" si="59"/>
        <v>73.786407766990294</v>
      </c>
      <c r="P120" s="160">
        <f t="shared" ca="1" si="60"/>
        <v>66.694525699958206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IFERROR(__xludf.DUMMYFUNCTION("IMPORTRANGE(""https://docs.google.com/spreadsheets/d/1Yj_ptqi66GCucihVvJfMjLAmec39IyEx_6qawtMGysU/edit?usp=sharing"",""สบก!BA87"")"),71790)</f>
        <v>71790</v>
      </c>
      <c r="N122" s="174">
        <f ca="1">IFERROR(__xludf.DUMMYFUNCTION("IMPORTRANGE(""https://docs.google.com/spreadsheets/d/1Yj_ptqi66GCucihVvJfMjLAmec39IyEx_6qawtMGysU/edit?usp=sharing"",""สบก!BB87"")"),47880)</f>
        <v>47880</v>
      </c>
      <c r="O122" s="175">
        <f ca="1">IF(L122&gt;0,N122*100/L122,0)</f>
        <v>73.786407766990294</v>
      </c>
      <c r="P122" s="175">
        <f ca="1">IF(M122&gt;0,N122*100/M122,0)</f>
        <v>66.694525699958206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77953</v>
      </c>
      <c r="N140" s="156">
        <f t="shared" ca="1" si="64"/>
        <v>69523</v>
      </c>
      <c r="O140" s="155">
        <f t="shared" ref="O140:O142" ca="1" si="65">IF(L140&gt;0,N140*100/L140,0)</f>
        <v>95.893793103448274</v>
      </c>
      <c r="P140" s="155">
        <f t="shared" ref="P140:P142" ca="1" si="66">IF(M140&gt;0,N140*100/M140,0)</f>
        <v>89.185791438430854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77953</v>
      </c>
      <c r="N142" s="161">
        <f t="shared" ca="1" si="68"/>
        <v>69523</v>
      </c>
      <c r="O142" s="160">
        <f t="shared" ca="1" si="65"/>
        <v>95.893793103448274</v>
      </c>
      <c r="P142" s="160">
        <f t="shared" ca="1" si="66"/>
        <v>89.185791438430854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IFERROR(__xludf.DUMMYFUNCTION("IMPORTRANGE(""https://docs.google.com/spreadsheets/d/1Yj_ptqi66GCucihVvJfMjLAmec39IyEx_6qawtMGysU/edit?usp=sharing"",""สบก!BK87"")"),69523)</f>
        <v>69523</v>
      </c>
      <c r="O144" s="175">
        <f ca="1">IF(L144&gt;0,N144*100/L144,0)</f>
        <v>95.893793103448274</v>
      </c>
      <c r="P144" s="175">
        <f ca="1">IF(M144&gt;0,N144*100/M144,0)</f>
        <v>89.185791438430854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IFERROR(__xludf.DUMMYFUNCTION("IMPORTRANGE(""https://docs.google.com/spreadsheets/d/1IYY_tgx_IHuhSq3AJ5eI5OnqOPBNLWSHKh2a30DoXe8/edit?usp=sharing"",""พังงา!J114"")"),20000)</f>
        <v>20000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IFERROR(__xludf.DUMMYFUNCTION("IMPORTRANGE(""https://docs.google.com/spreadsheets/d/1IYY_tgx_IHuhSq3AJ5eI5OnqOPBNLWSHKh2a30DoXe8/edit?usp=sharing"",""พังงา!J124"")"),20000)</f>
        <v>20000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IFERROR(__xludf.DUMMYFUNCTION("IMPORTRANGE(""https://docs.google.com/spreadsheets/d/1IYY_tgx_IHuhSq3AJ5eI5OnqOPBNLWSHKh2a30DoXe8/edit?usp=sharing"",""พังงา!J125"")"),20000)</f>
        <v>20000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30480</v>
      </c>
      <c r="O271" s="155">
        <f t="shared" ref="O271:O273" ca="1" si="84">IF(L271&gt;0,N271*100/L271,0)</f>
        <v>16.282051282051281</v>
      </c>
      <c r="P271" s="155">
        <f t="shared" ref="P271:P273" ca="1" si="85">IF(M271&gt;0,N271*100/M271,0)</f>
        <v>16.282051282051281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30480</v>
      </c>
      <c r="O273" s="160">
        <f t="shared" ca="1" si="84"/>
        <v>16.282051282051281</v>
      </c>
      <c r="P273" s="160">
        <f t="shared" ca="1" si="85"/>
        <v>16.282051282051281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IFERROR(__xludf.DUMMYFUNCTION("IMPORTRANGE(""https://docs.google.com/spreadsheets/d/1Yj_ptqi66GCucihVvJfMjLAmec39IyEx_6qawtMGysU/edit?usp=sharing"",""สบก!CL87"")"),30480)</f>
        <v>30480</v>
      </c>
      <c r="O275" s="175">
        <f ca="1">IF(L275&gt;0,N275*100/L275,0)</f>
        <v>16.282051282051281</v>
      </c>
      <c r="P275" s="175">
        <f ca="1">IF(M275&gt;0,N275*100/M275,0)</f>
        <v>16.282051282051281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IFERROR(__xludf.DUMMYFUNCTION("IMPORTRANGE(""https://docs.google.com/spreadsheets/d/1IYY_tgx_IHuhSq3AJ5eI5OnqOPBNLWSHKh2a30DoXe8/edit?usp=sharing"",""พังงา!J228"")"),50)</f>
        <v>50</v>
      </c>
      <c r="K328" s="323">
        <f ca="1">IF(I328&gt;0,J328*100/I328,0)</f>
        <v>45.454545454545453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807860</v>
      </c>
      <c r="N329" s="156">
        <f t="shared" ca="1" si="98"/>
        <v>548860.25</v>
      </c>
      <c r="O329" s="155">
        <f t="shared" ref="O329:O331" ca="1" si="99">IF(L329&gt;0,N329*100/L329,0)</f>
        <v>59.840194720947217</v>
      </c>
      <c r="P329" s="155">
        <f t="shared" ref="P329:P331" ca="1" si="100">IF(M329&gt;0,N329*100/M329,0)</f>
        <v>67.940020548114774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807860</v>
      </c>
      <c r="N331" s="161">
        <f t="shared" ca="1" si="102"/>
        <v>548860.25</v>
      </c>
      <c r="O331" s="160">
        <f t="shared" ca="1" si="99"/>
        <v>59.840194720947217</v>
      </c>
      <c r="P331" s="160">
        <f t="shared" ca="1" si="100"/>
        <v>67.940020548114774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IFERROR(__xludf.DUMMYFUNCTION("IMPORTRANGE(""https://docs.google.com/spreadsheets/d/1Yj_ptqi66GCucihVvJfMjLAmec39IyEx_6qawtMGysU/edit?usp=sharing"",""สบก!DL87"")"),633660)</f>
        <v>633660</v>
      </c>
      <c r="N333" s="174">
        <f ca="1">IFERROR(__xludf.DUMMYFUNCTION("IMPORTRANGE(""https://docs.google.com/spreadsheets/d/1Yj_ptqi66GCucihVvJfMjLAmec39IyEx_6qawtMGysU/edit?usp=sharing"",""สบก!DM87"")"),374660.25)</f>
        <v>374660.25</v>
      </c>
      <c r="O333" s="175">
        <f ca="1">IF(L333&gt;0,N333*100/L333,0)</f>
        <v>50.424657810796624</v>
      </c>
      <c r="P333" s="175">
        <f ca="1">IF(M333&gt;0,N333*100/M333,0)</f>
        <v>59.126384812044314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IFERROR(__xludf.DUMMYFUNCTION("IMPORTRANGE(""https://docs.google.com/spreadsheets/d/1IYY_tgx_IHuhSq3AJ5eI5OnqOPBNLWSHKh2a30DoXe8/edit?usp=sharing"",""พังงา!J234"")"),77)</f>
        <v>77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IFERROR(__xludf.DUMMYFUNCTION("IMPORTRANGE(""https://docs.google.com/spreadsheets/d/1IYY_tgx_IHuhSq3AJ5eI5OnqOPBNLWSHKh2a30DoXe8/edit?usp=sharing"",""พังงา!J235"")"),599.579999999999)</f>
        <v>599.57999999999902</v>
      </c>
      <c r="K340" s="348">
        <f t="shared" ca="1" si="103"/>
        <v>90.162406015037448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IFERROR(__xludf.DUMMYFUNCTION("IMPORTRANGE(""https://docs.google.com/spreadsheets/d/1IYY_tgx_IHuhSq3AJ5eI5OnqOPBNLWSHKh2a30DoXe8/edit?usp=sharing"",""พังงา!J236"")"),98)</f>
        <v>98</v>
      </c>
      <c r="K341" s="348">
        <f t="shared" ca="1" si="103"/>
        <v>89.090909090909093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IFERROR(__xludf.DUMMYFUNCTION("IMPORTRANGE(""https://docs.google.com/spreadsheets/d/1IYY_tgx_IHuhSq3AJ5eI5OnqOPBNLWSHKh2a30DoXe8/edit?usp=sharing"",""พังงา!J237"")"),816.96)</f>
        <v>816.96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IFERROR(__xludf.DUMMYFUNCTION("IMPORTRANGE(""https://docs.google.com/spreadsheets/d/1IYY_tgx_IHuhSq3AJ5eI5OnqOPBNLWSHKh2a30DoXe8/edit?usp=sharing"",""พังงา!J240"")"),50)</f>
        <v>50</v>
      </c>
      <c r="K345" s="348">
        <f t="shared" ca="1" si="103"/>
        <v>45.454545454545453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IFERROR(__xludf.DUMMYFUNCTION("IMPORTRANGE(""https://docs.google.com/spreadsheets/d/1IYY_tgx_IHuhSq3AJ5eI5OnqOPBNLWSHKh2a30DoXe8/edit?usp=sharing"",""พังงา!J241"")"),450.84)</f>
        <v>450.84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IFERROR(__xludf.DUMMYFUNCTION("IMPORTRANGE(""https://docs.google.com/spreadsheets/d/1IYY_tgx_IHuhSq3AJ5eI5OnqOPBNLWSHKh2a30DoXe8/edit?usp=sharing"",""พังงา!L242"")"),1070572)</f>
        <v>1070572</v>
      </c>
      <c r="M347" s="364"/>
      <c r="N347" s="364">
        <f ca="1">IFERROR(__xludf.DUMMYFUNCTION("IMPORTRANGE(""https://docs.google.com/spreadsheets/d/1IYY_tgx_IHuhSq3AJ5eI5OnqOPBNLWSHKh2a30DoXe8/edit?usp=sharing"",""พังงา!M242"")"),838144)</f>
        <v>838144</v>
      </c>
      <c r="O347" s="364">
        <f ca="1">+IF(L347&gt;0,N347*100/L347,0)</f>
        <v>78.289363069461928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IFERROR(__xludf.DUMMYFUNCTION("IMPORTRANGE(""https://docs.google.com/spreadsheets/d/1IYY_tgx_IHuhSq3AJ5eI5OnqOPBNLWSHKh2a30DoXe8/edit?usp=sharing"",""พังงา!M244"")"),58605)</f>
        <v>58605</v>
      </c>
      <c r="O349" s="379">
        <f ca="1">+IF(L349&gt;0,N349*100/L349,0)</f>
        <v>80.923777961888987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IFERROR(__xludf.DUMMYFUNCTION("IMPORTRANGE(""https://docs.google.com/spreadsheets/d/1IYY_tgx_IHuhSq3AJ5eI5OnqOPBNLWSHKh2a30DoXe8/edit?usp=sharing"",""พังงา!M247"")"),58605)</f>
        <v>58605</v>
      </c>
      <c r="O352" s="169">
        <f t="shared" ca="1" si="105"/>
        <v>80.923777961888987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IFERROR(__xludf.DUMMYFUNCTION("IMPORTRANGE(""https://docs.google.com/spreadsheets/d/1IYY_tgx_IHuhSq3AJ5eI5OnqOPBNLWSHKh2a30DoXe8/edit?usp=sharing"",""พังงา!M249"")"),58605)</f>
        <v>58605</v>
      </c>
      <c r="O354" s="175">
        <f t="shared" ca="1" si="105"/>
        <v>80.923777961888987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IFERROR(__xludf.DUMMYFUNCTION("IMPORTRANGE(""https://docs.google.com/spreadsheets/d/1IYY_tgx_IHuhSq3AJ5eI5OnqOPBNLWSHKh2a30DoXe8/edit?usp=sharing"",""พังงา!M250"")"),14665)</f>
        <v>14665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IFERROR(__xludf.DUMMYFUNCTION("IMPORTRANGE(""https://docs.google.com/spreadsheets/d/1IYY_tgx_IHuhSq3AJ5eI5OnqOPBNLWSHKh2a30DoXe8/edit?usp=sharing"",""พังงา!M253"")"),11940)</f>
        <v>11940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IFERROR(__xludf.DUMMYFUNCTION("IMPORTRANGE(""https://docs.google.com/spreadsheets/d/1IYY_tgx_IHuhSq3AJ5eI5OnqOPBNLWSHKh2a30DoXe8/edit?usp=sharing"",""พังงา!M275"")"),427400)</f>
        <v>427400</v>
      </c>
      <c r="O380" s="379">
        <f ca="1">+IF(L380&gt;0,N380*100/L380,0)</f>
        <v>92.88477419915678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IFERROR(__xludf.DUMMYFUNCTION("IMPORTRANGE(""https://docs.google.com/spreadsheets/d/1IYY_tgx_IHuhSq3AJ5eI5OnqOPBNLWSHKh2a30DoXe8/edit?usp=sharing"",""พังงา!M278"")"),427400)</f>
        <v>427400</v>
      </c>
      <c r="O383" s="169">
        <f t="shared" ca="1" si="109"/>
        <v>92.88477419915678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IFERROR(__xludf.DUMMYFUNCTION("IMPORTRANGE(""https://docs.google.com/spreadsheets/d/1IYY_tgx_IHuhSq3AJ5eI5OnqOPBNLWSHKh2a30DoXe8/edit?usp=sharing"",""พังงา!M280"")"),427400)</f>
        <v>427400</v>
      </c>
      <c r="O385" s="175">
        <f t="shared" ca="1" si="109"/>
        <v>92.88477419915678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IFERROR(__xludf.DUMMYFUNCTION("IMPORTRANGE(""https://docs.google.com/spreadsheets/d/1IYY_tgx_IHuhSq3AJ5eI5OnqOPBNLWSHKh2a30DoXe8/edit?usp=sharing"",""พังงา!M281"")"),101210)</f>
        <v>101210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IFERROR(__xludf.DUMMYFUNCTION("IMPORTRANGE(""https://docs.google.com/spreadsheets/d/1IYY_tgx_IHuhSq3AJ5eI5OnqOPBNLWSHKh2a30DoXe8/edit?usp=sharing"",""พังงา!M284"")"),13690)</f>
        <v>13690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IFERROR(__xludf.DUMMYFUNCTION("IMPORTRANGE(""https://docs.google.com/spreadsheets/d/1IYY_tgx_IHuhSq3AJ5eI5OnqOPBNLWSHKh2a30DoXe8/edit?usp=sharing"",""พังงา!M296"")"),103297)</f>
        <v>103297</v>
      </c>
      <c r="O401" s="379">
        <f ca="1">+IF(L401&gt;0,N401*100/L401,0)</f>
        <v>88.804160935350751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IFERROR(__xludf.DUMMYFUNCTION("IMPORTRANGE(""https://docs.google.com/spreadsheets/d/1IYY_tgx_IHuhSq3AJ5eI5OnqOPBNLWSHKh2a30DoXe8/edit?usp=sharing"",""พังงา!M299"")"),103297)</f>
        <v>103297</v>
      </c>
      <c r="O404" s="175">
        <f t="shared" ca="1" si="112"/>
        <v>88.804160935350751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IFERROR(__xludf.DUMMYFUNCTION("IMPORTRANGE(""https://docs.google.com/spreadsheets/d/1IYY_tgx_IHuhSq3AJ5eI5OnqOPBNLWSHKh2a30DoXe8/edit?usp=sharing"",""พังงา!M301"")"),103297)</f>
        <v>103297</v>
      </c>
      <c r="O406" s="175">
        <f t="shared" ca="1" si="112"/>
        <v>88.804160935350751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IFERROR(__xludf.DUMMYFUNCTION("IMPORTRANGE(""https://docs.google.com/spreadsheets/d/1IYY_tgx_IHuhSq3AJ5eI5OnqOPBNLWSHKh2a30DoXe8/edit?usp=sharing"",""พังงา!M302"")"),64045)</f>
        <v>64045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IFERROR(__xludf.DUMMYFUNCTION("IMPORTRANGE(""https://docs.google.com/spreadsheets/d/1IYY_tgx_IHuhSq3AJ5eI5OnqOPBNLWSHKh2a30DoXe8/edit?usp=sharing"",""พังงา!M305"")"),17252)</f>
        <v>17252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IFERROR(__xludf.DUMMYFUNCTION("IMPORTRANGE(""https://docs.google.com/spreadsheets/d/1IYY_tgx_IHuhSq3AJ5eI5OnqOPBNLWSHKh2a30DoXe8/edit?usp=sharing"",""พังงา!M330"")"),49600)</f>
        <v>49600</v>
      </c>
      <c r="O435" s="418">
        <f t="shared" ref="O435:O439" ca="1" si="114">+IF(L435&gt;0,N435*100/L435,0)</f>
        <v>56.363636363636367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IFERROR(__xludf.DUMMYFUNCTION("IMPORTRANGE(""https://docs.google.com/spreadsheets/d/1IYY_tgx_IHuhSq3AJ5eI5OnqOPBNLWSHKh2a30DoXe8/edit?usp=sharing"",""พังงา!M332"")"),49600)</f>
        <v>49600</v>
      </c>
      <c r="O437" s="175">
        <f t="shared" ca="1" si="114"/>
        <v>56.363636363636367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IFERROR(__xludf.DUMMYFUNCTION("IMPORTRANGE(""https://docs.google.com/spreadsheets/d/1IYY_tgx_IHuhSq3AJ5eI5OnqOPBNLWSHKh2a30DoXe8/edit?usp=sharing"",""พังงา!M334"")"),49600)</f>
        <v>49600</v>
      </c>
      <c r="O439" s="175">
        <f t="shared" ca="1" si="114"/>
        <v>56.363636363636367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IFERROR(__xludf.DUMMYFUNCTION("IMPORTRANGE(""https://docs.google.com/spreadsheets/d/1IYY_tgx_IHuhSq3AJ5eI5OnqOPBNLWSHKh2a30DoXe8/edit?usp=sharing"",""พังงา!M335"")"),32200)</f>
        <v>32200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IFERROR(__xludf.DUMMYFUNCTION("IMPORTRANGE(""https://docs.google.com/spreadsheets/d/1IYY_tgx_IHuhSq3AJ5eI5OnqOPBNLWSHKh2a30DoXe8/edit?usp=sharing"",""พังงา!M338"")"),17400)</f>
        <v>17400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IFERROR(__xludf.DUMMYFUNCTION("IMPORTRANGE(""https://docs.google.com/spreadsheets/d/1IYY_tgx_IHuhSq3AJ5eI5OnqOPBNLWSHKh2a30DoXe8/edit?usp=sharing"",""พังงา!J350"")"),20614.27)</f>
        <v>20614.27</v>
      </c>
      <c r="K455" s="378">
        <f ca="1">IF(I455&gt;0,J455*100/I455,0)</f>
        <v>98.732075290962214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IFERROR(__xludf.DUMMYFUNCTION("IMPORTRANGE(""https://docs.google.com/spreadsheets/d/1IYY_tgx_IHuhSq3AJ5eI5OnqOPBNLWSHKh2a30DoXe8/edit?usp=sharing"",""พังงา!M350"")"),66520)</f>
        <v>66520</v>
      </c>
      <c r="O455" s="379">
        <f t="shared" ref="O455:O459" ca="1" si="116">+IF(L455&gt;0,N455*100/L455,0)</f>
        <v>40.212305497454992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IFERROR(__xludf.DUMMYFUNCTION("IMPORTRANGE(""https://docs.google.com/spreadsheets/d/1IYY_tgx_IHuhSq3AJ5eI5OnqOPBNLWSHKh2a30DoXe8/edit?usp=sharing"",""พังงา!M352"")"),66520)</f>
        <v>66520</v>
      </c>
      <c r="O457" s="175">
        <f t="shared" ca="1" si="116"/>
        <v>40.212305497454992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IFERROR(__xludf.DUMMYFUNCTION("IMPORTRANGE(""https://docs.google.com/spreadsheets/d/1IYY_tgx_IHuhSq3AJ5eI5OnqOPBNLWSHKh2a30DoXe8/edit?usp=sharing"",""พังงา!M354"")"),66520)</f>
        <v>66520</v>
      </c>
      <c r="O459" s="175">
        <f t="shared" ca="1" si="116"/>
        <v>40.212305497454992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IFERROR(__xludf.DUMMYFUNCTION("IMPORTRANGE(""https://docs.google.com/spreadsheets/d/1IYY_tgx_IHuhSq3AJ5eI5OnqOPBNLWSHKh2a30DoXe8/edit?usp=sharing"",""พังงา!M358"")"),66520)</f>
        <v>66520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IFERROR(__xludf.DUMMYFUNCTION("IMPORTRANGE(""https://docs.google.com/spreadsheets/d/1IYY_tgx_IHuhSq3AJ5eI5OnqOPBNLWSHKh2a30DoXe8/edit?usp=sharing"",""พังงา!J359"")"),20614.27)</f>
        <v>20614.27</v>
      </c>
      <c r="K464" s="274">
        <f t="shared" ref="K464:K515" ca="1" si="117">IF(I464&gt;0,J464*100/I464,0)</f>
        <v>98.732075290962214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IFERROR(__xludf.DUMMYFUNCTION("IMPORTRANGE(""https://docs.google.com/spreadsheets/d/1IYY_tgx_IHuhSq3AJ5eI5OnqOPBNLWSHKh2a30DoXe8/edit?usp=sharing"",""พังงา!J376"")"),20614.27)</f>
        <v>20614.27</v>
      </c>
      <c r="K481" s="208">
        <f t="shared" ca="1" si="117"/>
        <v>98.732075290962214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IFERROR(__xludf.DUMMYFUNCTION("IMPORTRANGE(""https://docs.google.com/spreadsheets/d/1IYY_tgx_IHuhSq3AJ5eI5OnqOPBNLWSHKh2a30DoXe8/edit?usp=sharing"",""พังงา!J377"")"),2059)</f>
        <v>2059</v>
      </c>
      <c r="K482" s="208">
        <f t="shared" ca="1" si="117"/>
        <v>98.375537505972289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IFERROR(__xludf.DUMMYFUNCTION("IMPORTRANGE(""https://docs.google.com/spreadsheets/d/1IYY_tgx_IHuhSq3AJ5eI5OnqOPBNLWSHKh2a30DoXe8/edit?usp=sharing"",""พังงา!J378"")"),20256.29)</f>
        <v>20256.29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IFERROR(__xludf.DUMMYFUNCTION("IMPORTRANGE(""https://docs.google.com/spreadsheets/d/1IYY_tgx_IHuhSq3AJ5eI5OnqOPBNLWSHKh2a30DoXe8/edit?usp=sharing"",""พังงา!J379"")"),2005)</f>
        <v>2005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IFERROR(__xludf.DUMMYFUNCTION("IMPORTRANGE(""https://docs.google.com/spreadsheets/d/1IYY_tgx_IHuhSq3AJ5eI5OnqOPBNLWSHKh2a30DoXe8/edit?usp=sharing"",""พังงา!J459"")"),979)</f>
        <v>979</v>
      </c>
      <c r="K564" s="378">
        <f ca="1">IF(I564&gt;0,J564*100/I564,0)</f>
        <v>244.75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IFERROR(__xludf.DUMMYFUNCTION("IMPORTRANGE(""https://docs.google.com/spreadsheets/d/1IYY_tgx_IHuhSq3AJ5eI5OnqOPBNLWSHKh2a30DoXe8/edit?usp=sharing"",""พังงา!M459"")"),101302)</f>
        <v>101302</v>
      </c>
      <c r="O564" s="379">
        <f t="shared" ref="O564:O568" ca="1" si="122">+IF(L564&gt;0,N564*100/L564,0)</f>
        <v>79.840794451450193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IFERROR(__xludf.DUMMYFUNCTION("IMPORTRANGE(""https://docs.google.com/spreadsheets/d/1IYY_tgx_IHuhSq3AJ5eI5OnqOPBNLWSHKh2a30DoXe8/edit?usp=sharing"",""พังงา!M461"")"),101302)</f>
        <v>101302</v>
      </c>
      <c r="O566" s="175">
        <f t="shared" ca="1" si="122"/>
        <v>79.840794451450193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IFERROR(__xludf.DUMMYFUNCTION("IMPORTRANGE(""https://docs.google.com/spreadsheets/d/1IYY_tgx_IHuhSq3AJ5eI5OnqOPBNLWSHKh2a30DoXe8/edit?usp=sharing"",""พังงา!M463"")"),101302)</f>
        <v>101302</v>
      </c>
      <c r="O568" s="175">
        <f t="shared" ca="1" si="122"/>
        <v>79.840794451450193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IFERROR(__xludf.DUMMYFUNCTION("IMPORTRANGE(""https://docs.google.com/spreadsheets/d/1IYY_tgx_IHuhSq3AJ5eI5OnqOPBNLWSHKh2a30DoXe8/edit?usp=sharing"",""พังงา!M466"")"),97902)</f>
        <v>97902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IFERROR(__xludf.DUMMYFUNCTION("IMPORTRANGE(""https://docs.google.com/spreadsheets/d/1IYY_tgx_IHuhSq3AJ5eI5OnqOPBNLWSHKh2a30DoXe8/edit?usp=sharing"",""พังงา!M467"")"),3400)</f>
        <v>3400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IFERROR(__xludf.DUMMYFUNCTION("IMPORTRANGE(""https://docs.google.com/spreadsheets/d/1IYY_tgx_IHuhSq3AJ5eI5OnqOPBNLWSHKh2a30DoXe8/edit?usp=sharing"",""พังงา!J468"")"),979)</f>
        <v>979</v>
      </c>
      <c r="K573" s="208">
        <f ca="1">IF(I573&gt;0,J573*100/I573,0)</f>
        <v>244.75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IFERROR(__xludf.DUMMYFUNCTION("IMPORTRANGE(""https://docs.google.com/spreadsheets/d/1IYY_tgx_IHuhSq3AJ5eI5OnqOPBNLWSHKh2a30DoXe8/edit?usp=sharing"",""พังงา!J471"")"),166)</f>
        <v>166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IFERROR(__xludf.DUMMYFUNCTION("IMPORTRANGE(""https://docs.google.com/spreadsheets/d/1IYY_tgx_IHuhSq3AJ5eI5OnqOPBNLWSHKh2a30DoXe8/edit?usp=sharing"",""พังงา!J472"")"),813)</f>
        <v>813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IFERROR(__xludf.DUMMYFUNCTION("IMPORTRANGE(""https://docs.google.com/spreadsheets/d/1IYY_tgx_IHuhSq3AJ5eI5OnqOPBNLWSHKh2a30DoXe8/edit?usp=sharing"",""พังงา!J523"")"),1191213.43)</f>
        <v>1191213.43</v>
      </c>
      <c r="K628" s="348">
        <f t="shared" ref="K628:K635" ca="1" si="129">IF(I628&gt;0,J628*100/I628,0)</f>
        <v>99.162920218844235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IFERROR(__xludf.DUMMYFUNCTION("IMPORTRANGE(""https://docs.google.com/spreadsheets/d/1IYY_tgx_IHuhSq3AJ5eI5OnqOPBNLWSHKh2a30DoXe8/edit?usp=sharing"",""พังงา!J524"")"),90)</f>
        <v>90</v>
      </c>
      <c r="K629" s="348">
        <f t="shared" ca="1" si="129"/>
        <v>98.901098901098905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IFERROR(__xludf.DUMMYFUNCTION("IMPORTRANGE(""https://docs.google.com/spreadsheets/d/1IYY_tgx_IHuhSq3AJ5eI5OnqOPBNLWSHKh2a30DoXe8/edit?usp=sharing"",""พังงา!J525"")"),118096.66)</f>
        <v>118096.66</v>
      </c>
      <c r="K630" s="348">
        <f t="shared" ca="1" si="129"/>
        <v>32.496965465315355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IFERROR(__xludf.DUMMYFUNCTION("IMPORTRANGE(""https://docs.google.com/spreadsheets/d/1IYY_tgx_IHuhSq3AJ5eI5OnqOPBNLWSHKh2a30DoXe8/edit?usp=sharing"",""พังงา!J527"")"),11797.58)</f>
        <v>11797.58</v>
      </c>
      <c r="K632" s="348">
        <f t="shared" ca="1" si="129"/>
        <v>65.569941908676796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IFERROR(__xludf.DUMMYFUNCTION("IMPORTRANGE(""https://docs.google.com/spreadsheets/d/1IYY_tgx_IHuhSq3AJ5eI5OnqOPBNLWSHKh2a30DoXe8/edit?usp=sharing"",""พังงา!J528"")"),38)</f>
        <v>38</v>
      </c>
      <c r="K633" s="348">
        <f t="shared" ca="1" si="129"/>
        <v>77.551020408163268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IFERROR(__xludf.DUMMYFUNCTION("IMPORTRANGE(""https://docs.google.com/spreadsheets/d/1IYY_tgx_IHuhSq3AJ5eI5OnqOPBNLWSHKh2a30DoXe8/edit?usp=sharing"",""พังงา!I530"")"),19)</f>
        <v>19</v>
      </c>
      <c r="J635" s="518">
        <f ca="1">IFERROR(__xludf.DUMMYFUNCTION("IMPORTRANGE(""https://docs.google.com/spreadsheets/d/1IYY_tgx_IHuhSq3AJ5eI5OnqOPBNLWSHKh2a30DoXe8/edit?usp=sharing"",""พังงา!J530"")"),15)</f>
        <v>15</v>
      </c>
      <c r="K635" s="493">
        <f t="shared" ca="1" si="129"/>
        <v>78.94736842105263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4.85546875" bestFit="1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4605162</v>
      </c>
      <c r="M8" s="23">
        <f t="shared" ca="1" si="0"/>
        <v>3278128.01</v>
      </c>
      <c r="N8" s="23">
        <f t="shared" ca="1" si="0"/>
        <v>3866539.83</v>
      </c>
      <c r="O8" s="22">
        <f t="shared" ref="O8:O16" ca="1" si="1">IF(L8&gt;0,N8*100/L8,0)</f>
        <v>83.960994857509903</v>
      </c>
      <c r="P8" s="22">
        <f t="shared" ref="P8:P16" ca="1" si="2">IF(M8&gt;0,N8*100/M8,0)</f>
        <v>117.94962912384865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4605162</v>
      </c>
      <c r="M10" s="30">
        <f t="shared" ca="1" si="4"/>
        <v>3278128.01</v>
      </c>
      <c r="N10" s="30">
        <f t="shared" ca="1" si="4"/>
        <v>3866539.83</v>
      </c>
      <c r="O10" s="29">
        <f t="shared" ca="1" si="1"/>
        <v>83.960994857509903</v>
      </c>
      <c r="P10" s="29">
        <f t="shared" ca="1" si="2"/>
        <v>117.94962912384865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4262762</v>
      </c>
      <c r="M12" s="38">
        <f t="shared" ca="1" si="6"/>
        <v>3038728.01</v>
      </c>
      <c r="N12" s="38">
        <f t="shared" ca="1" si="6"/>
        <v>3532139.83</v>
      </c>
      <c r="O12" s="38">
        <f t="shared" ca="1" si="1"/>
        <v>82.860357439613097</v>
      </c>
      <c r="P12" s="38">
        <f t="shared" ca="1" si="2"/>
        <v>116.23744600952293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2519862</v>
      </c>
      <c r="M14" s="38">
        <f t="shared" si="8"/>
        <v>0</v>
      </c>
      <c r="N14" s="38">
        <f t="shared" ca="1" si="8"/>
        <v>1082474.8499999999</v>
      </c>
      <c r="O14" s="41">
        <f t="shared" ca="1" si="1"/>
        <v>42.9577036361515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342400</v>
      </c>
      <c r="M16" s="38">
        <f t="shared" ca="1" si="10"/>
        <v>239400</v>
      </c>
      <c r="N16" s="38">
        <f t="shared" ca="1" si="10"/>
        <v>334400</v>
      </c>
      <c r="O16" s="50">
        <f t="shared" ca="1" si="1"/>
        <v>97.663551401869157</v>
      </c>
      <c r="P16" s="50">
        <f t="shared" ca="1" si="2"/>
        <v>139.68253968253967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2952215</v>
      </c>
      <c r="M18" s="23">
        <f t="shared" ca="1" si="11"/>
        <v>3278128.01</v>
      </c>
      <c r="N18" s="23">
        <f t="shared" ca="1" si="11"/>
        <v>2681064.9800000004</v>
      </c>
      <c r="O18" s="22">
        <f t="shared" ref="O18:O20" ca="1" si="12">IF(L18&gt;0,N18*100/L18,0)</f>
        <v>90.815370154274021</v>
      </c>
      <c r="P18" s="22">
        <f t="shared" ref="P18:P26" ca="1" si="13">IF(M18&gt;0,N18*100/M18,0)</f>
        <v>81.786463854411863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2952215</v>
      </c>
      <c r="M20" s="30">
        <f t="shared" ca="1" si="15"/>
        <v>3278128.01</v>
      </c>
      <c r="N20" s="30">
        <f t="shared" ca="1" si="15"/>
        <v>2681064.9800000004</v>
      </c>
      <c r="O20" s="29">
        <f t="shared" ca="1" si="12"/>
        <v>90.815370154274021</v>
      </c>
      <c r="P20" s="29">
        <f t="shared" ca="1" si="13"/>
        <v>81.786463854411863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2712815</v>
      </c>
      <c r="M22" s="42">
        <f t="shared" ca="1" si="18"/>
        <v>3038728.01</v>
      </c>
      <c r="N22" s="41">
        <f t="shared" ca="1" si="18"/>
        <v>2449664.9800000004</v>
      </c>
      <c r="O22" s="41">
        <f t="shared" ca="1" si="17"/>
        <v>90.299743255621948</v>
      </c>
      <c r="P22" s="41">
        <f t="shared" ca="1" si="13"/>
        <v>80.61481553921638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969915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239400</v>
      </c>
      <c r="M26" s="50">
        <f t="shared" ca="1" si="22"/>
        <v>239400</v>
      </c>
      <c r="N26" s="50">
        <f t="shared" ca="1" si="22"/>
        <v>231400</v>
      </c>
      <c r="O26" s="50">
        <f t="shared" ca="1" si="17"/>
        <v>96.65831244778613</v>
      </c>
      <c r="P26" s="50">
        <f t="shared" ca="1" si="13"/>
        <v>96.65831244778613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1652947</v>
      </c>
      <c r="M28" s="23">
        <f t="shared" si="23"/>
        <v>0</v>
      </c>
      <c r="N28" s="23">
        <f t="shared" ca="1" si="23"/>
        <v>1185474.8499999999</v>
      </c>
      <c r="O28" s="22">
        <f t="shared" ref="O28:O30" ca="1" si="24">IF(L28&gt;0,N28*100/L28,0)</f>
        <v>71.718866364136289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1652947</v>
      </c>
      <c r="M30" s="30">
        <f t="shared" si="27"/>
        <v>0</v>
      </c>
      <c r="N30" s="30">
        <f t="shared" ca="1" si="27"/>
        <v>1185474.8499999999</v>
      </c>
      <c r="O30" s="29">
        <f t="shared" ca="1" si="24"/>
        <v>71.718866364136289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1549947</v>
      </c>
      <c r="M32" s="41">
        <f>M352+M383+M404+M437+M457+M535+M553+M566+M582+M599</f>
        <v>0</v>
      </c>
      <c r="N32" s="41">
        <f ca="1">N352+N383+N404+N437+N457+N535+N553+N566+N582+N599-103000</f>
        <v>1082474.8499999999</v>
      </c>
      <c r="O32" s="41">
        <f t="shared" ca="1" si="29"/>
        <v>69.839475156247275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1549947</v>
      </c>
      <c r="M34" s="41">
        <f t="shared" si="31"/>
        <v>0</v>
      </c>
      <c r="N34" s="41">
        <f t="shared" ca="1" si="31"/>
        <v>1082474.8499999999</v>
      </c>
      <c r="O34" s="41">
        <f t="shared" ca="1" si="29"/>
        <v>69.839475156247275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2952215</v>
      </c>
      <c r="M37" s="55">
        <f t="shared" ca="1" si="32"/>
        <v>3278128.01</v>
      </c>
      <c r="N37" s="55">
        <f t="shared" ca="1" si="32"/>
        <v>2681064.9800000004</v>
      </c>
      <c r="O37" s="56">
        <f t="shared" ca="1" si="29"/>
        <v>90.815370154274021</v>
      </c>
      <c r="P37" s="56">
        <f t="shared" ca="1" si="25"/>
        <v>81.786463854411863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604100</v>
      </c>
      <c r="N41" s="79">
        <f t="shared" ca="1" si="33"/>
        <v>552029.64</v>
      </c>
      <c r="O41" s="78">
        <f t="shared" ref="O41:O43" ca="1" si="34">IF(L41&gt;0,N41*100/L41,0)</f>
        <v>91.38050653865254</v>
      </c>
      <c r="P41" s="78">
        <f t="shared" ref="P41:P43" ca="1" si="35">IF(M41&gt;0,N41*100/M41,0)</f>
        <v>91.38050653865254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604100</v>
      </c>
      <c r="N43" s="79">
        <f t="shared" ca="1" si="37"/>
        <v>552029.64</v>
      </c>
      <c r="O43" s="78">
        <f t="shared" ca="1" si="34"/>
        <v>91.38050653865254</v>
      </c>
      <c r="P43" s="78">
        <f t="shared" ca="1" si="35"/>
        <v>91.38050653865254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IFERROR(__xludf.DUMMYFUNCTION("IMPORTRANGE(""https://docs.google.com/spreadsheets/d/1Yj_ptqi66GCucihVvJfMjLAmec39IyEx_6qawtMGysU/edit?usp=sharing"",""สบก!Q88"")"),604100)</f>
        <v>604100</v>
      </c>
      <c r="N45" s="91">
        <f ca="1">IFERROR(__xludf.DUMMYFUNCTION("IMPORTRANGE(""https://docs.google.com/spreadsheets/d/1Yj_ptqi66GCucihVvJfMjLAmec39IyEx_6qawtMGysU/edit?usp=sharing"",""สบก!R88"")"),552029.64)</f>
        <v>552029.64</v>
      </c>
      <c r="O45" s="92">
        <f ca="1">IF(L45&gt;0,N45*100/L45,0)</f>
        <v>91.38050653865254</v>
      </c>
      <c r="P45" s="92">
        <f ca="1">IF(M45&gt;0,N45*100/M45,0)</f>
        <v>91.38050653865254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583478.01</v>
      </c>
      <c r="N53" s="125">
        <f t="shared" ca="1" si="38"/>
        <v>545539.21</v>
      </c>
      <c r="O53" s="124">
        <f t="shared" ref="O53:O55" ca="1" si="39">IF(L53&gt;0,N53*100/L53,0)</f>
        <v>106.42590909090909</v>
      </c>
      <c r="P53" s="124">
        <f t="shared" ref="P53:P55" ca="1" si="40">IF(M53&gt;0,N53*100/M53,0)</f>
        <v>93.497818366796722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583478.01</v>
      </c>
      <c r="N55" s="125">
        <f t="shared" ca="1" si="42"/>
        <v>545539.21</v>
      </c>
      <c r="O55" s="124">
        <f t="shared" ca="1" si="39"/>
        <v>106.42590909090909</v>
      </c>
      <c r="P55" s="124">
        <f t="shared" ca="1" si="40"/>
        <v>93.497818366796722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IFERROR(__xludf.DUMMYFUNCTION("IMPORTRANGE(""https://docs.google.com/spreadsheets/d/1Yj_ptqi66GCucihVvJfMjLAmec39IyEx_6qawtMGysU/edit?usp=sharing"",""สบก!Z88"")"),583478.01)</f>
        <v>583478.01</v>
      </c>
      <c r="N57" s="91">
        <f ca="1">IFERROR(__xludf.DUMMYFUNCTION("IMPORTRANGE(""https://docs.google.com/spreadsheets/d/1Yj_ptqi66GCucihVvJfMjLAmec39IyEx_6qawtMGysU/edit?usp=sharing"",""สบก!AA88"")"),545539.21)</f>
        <v>545539.21</v>
      </c>
      <c r="O57" s="92">
        <f ca="1">IF(L57&gt;0,N57*100/L57,0)</f>
        <v>106.42590909090909</v>
      </c>
      <c r="P57" s="92">
        <f ca="1">IF(M57&gt;0,N57*100/M57,0)</f>
        <v>93.497818366796722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727420</v>
      </c>
      <c r="N66" s="156">
        <f t="shared" ca="1" si="44"/>
        <v>508179.05</v>
      </c>
      <c r="O66" s="155">
        <f t="shared" ref="O66:O68" ca="1" si="45">IF(L66&gt;0,N66*100/L66,0)</f>
        <v>87.586875215442944</v>
      </c>
      <c r="P66" s="155">
        <f t="shared" ref="P66:P68" ca="1" si="46">IF(M66&gt;0,N66*100/M66,0)</f>
        <v>69.860472629292573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727420</v>
      </c>
      <c r="N68" s="161">
        <f t="shared" ca="1" si="48"/>
        <v>508179.05</v>
      </c>
      <c r="O68" s="160">
        <f t="shared" ca="1" si="45"/>
        <v>87.586875215442944</v>
      </c>
      <c r="P68" s="160">
        <f t="shared" ca="1" si="46"/>
        <v>69.860472629292573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IFERROR(__xludf.DUMMYFUNCTION("IMPORTRANGE(""https://docs.google.com/spreadsheets/d/1Yj_ptqi66GCucihVvJfMjLAmec39IyEx_6qawtMGysU/edit?usp=sharing"",""สบก!AI88"")"),727420)</f>
        <v>727420</v>
      </c>
      <c r="N70" s="174">
        <f ca="1">IFERROR(__xludf.DUMMYFUNCTION("IMPORTRANGE(""https://docs.google.com/spreadsheets/d/1Yj_ptqi66GCucihVvJfMjLAmec39IyEx_6qawtMGysU/edit?usp=sharing"",""สบก!AJ88"")"),508179.05)</f>
        <v>508179.05</v>
      </c>
      <c r="O70" s="175">
        <f ca="1">IF(L70&gt;0,N70*100/L70,0)</f>
        <v>87.586875215442944</v>
      </c>
      <c r="P70" s="175">
        <f ca="1">IF(M70&gt;0,N70*100/M70,0)</f>
        <v>69.860472629292573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214500</v>
      </c>
      <c r="N94" s="156">
        <f t="shared" ca="1" si="51"/>
        <v>143720</v>
      </c>
      <c r="O94" s="155">
        <f t="shared" ref="O94:O96" ca="1" si="52">IF(L94&gt;0,N94*100/L94,0)</f>
        <v>67.002331002331005</v>
      </c>
      <c r="P94" s="155">
        <f t="shared" ref="P94:P96" ca="1" si="53">IF(M94&gt;0,N94*100/M94,0)</f>
        <v>67.002331002331005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214500</v>
      </c>
      <c r="N96" s="161">
        <f t="shared" ca="1" si="55"/>
        <v>143720</v>
      </c>
      <c r="O96" s="160">
        <f t="shared" ca="1" si="52"/>
        <v>67.002331002331005</v>
      </c>
      <c r="P96" s="160">
        <f t="shared" ca="1" si="53"/>
        <v>67.002331002331005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IFERROR(__xludf.DUMMYFUNCTION("IMPORTRANGE(""https://docs.google.com/spreadsheets/d/1Yj_ptqi66GCucihVvJfMjLAmec39IyEx_6qawtMGysU/edit?usp=sharing"",""สบก!AR88"")"),122100)</f>
        <v>122100</v>
      </c>
      <c r="N98" s="174">
        <f ca="1">IFERROR(__xludf.DUMMYFUNCTION("IMPORTRANGE(""https://docs.google.com/spreadsheets/d/1Yj_ptqi66GCucihVvJfMjLAmec39IyEx_6qawtMGysU/edit?usp=sharing"",""สบก!AS88"")"),51320)</f>
        <v>51320</v>
      </c>
      <c r="O98" s="175">
        <f ca="1">IF(L98&gt;0,N98*100/L98,0)</f>
        <v>42.031122031122031</v>
      </c>
      <c r="P98" s="175">
        <f ca="1">IF(M98&gt;0,N98*100/M98,0)</f>
        <v>42.031122031122031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73000</v>
      </c>
      <c r="M140" s="156">
        <f t="shared" ca="1" si="63"/>
        <v>141675</v>
      </c>
      <c r="N140" s="156">
        <f t="shared" ca="1" si="63"/>
        <v>52645</v>
      </c>
      <c r="O140" s="155">
        <f t="shared" ref="O140:O142" ca="1" si="64">IF(L140&gt;0,N140*100/L140,0)</f>
        <v>72.11643835616438</v>
      </c>
      <c r="P140" s="155">
        <f t="shared" ref="P140:P142" ca="1" si="65">IF(M140&gt;0,N140*100/M140,0)</f>
        <v>37.158990647608967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73000</v>
      </c>
      <c r="M142" s="161">
        <f t="shared" ca="1" si="67"/>
        <v>141675</v>
      </c>
      <c r="N142" s="161">
        <f t="shared" ca="1" si="67"/>
        <v>52645</v>
      </c>
      <c r="O142" s="160">
        <f t="shared" ca="1" si="64"/>
        <v>72.11643835616438</v>
      </c>
      <c r="P142" s="160">
        <f t="shared" ca="1" si="65"/>
        <v>37.158990647608967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73000</v>
      </c>
      <c r="M144" s="173">
        <f ca="1">IFERROR(__xludf.DUMMYFUNCTION("IMPORTRANGE(""https://docs.google.com/spreadsheets/d/1Yj_ptqi66GCucihVvJfMjLAmec39IyEx_6qawtMGysU/edit?usp=sharing"",""สบก!BJ88"")"),141675)</f>
        <v>141675</v>
      </c>
      <c r="N144" s="174">
        <f ca="1">IFERROR(__xludf.DUMMYFUNCTION("IMPORTRANGE(""https://docs.google.com/spreadsheets/d/1Yj_ptqi66GCucihVvJfMjLAmec39IyEx_6qawtMGysU/edit?usp=sharing"",""สบก!BK88"")"),52645)</f>
        <v>52645</v>
      </c>
      <c r="O144" s="175">
        <f ca="1">IF(L144&gt;0,N144*100/L144,0)</f>
        <v>72.11643835616438</v>
      </c>
      <c r="P144" s="175">
        <f ca="1">IF(M144&gt;0,N144*100/M144,0)</f>
        <v>37.158990647608967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IFERROR(__xludf.DUMMYFUNCTION("IMPORTRANGE(""https://docs.google.com/spreadsheets/d/1Yj_ptqi66GCucihVvJfMjLAmec39IyEx_6qawtMGysU/edit?usp=sharing"",""สบก!BG88"")"),73000)</f>
        <v>73000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IFERROR(__xludf.DUMMYFUNCTION("IMPORTRANGE(""https://docs.google.com/spreadsheets/d/1IYY_tgx_IHuhSq3AJ5eI5OnqOPBNLWSHKh2a30DoXe8/edit?usp=sharing"",""พัทลุง!J84"")"),75)</f>
        <v>75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IFERROR(__xludf.DUMMYFUNCTION("IMPORTRANGE(""https://docs.google.com/spreadsheets/d/1IYY_tgx_IHuhSq3AJ5eI5OnqOPBNLWSHKh2a30DoXe8/edit?usp=sharing"",""พัทลุง!J85"")"),75)</f>
        <v>75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IFERROR(__xludf.DUMMYFUNCTION("IMPORTRANGE(""https://docs.google.com/spreadsheets/d/1IYY_tgx_IHuhSq3AJ5eI5OnqOPBNLWSHKh2a30DoXe8/edit?usp=sharing"",""พัทลุง!J87"")"),1)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179755.6</v>
      </c>
      <c r="O250" s="155">
        <f t="shared" ref="O250:O252" ca="1" si="77">IF(L250&gt;0,N250*100/L250,0)</f>
        <v>88.375417895771875</v>
      </c>
      <c r="P250" s="155">
        <f t="shared" ref="P250:P252" ca="1" si="78">IF(M250&gt;0,N250*100/M250,0)</f>
        <v>88.375417895771875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179755.6</v>
      </c>
      <c r="O252" s="160">
        <f t="shared" ca="1" si="77"/>
        <v>88.375417895771875</v>
      </c>
      <c r="P252" s="160">
        <f t="shared" ca="1" si="78"/>
        <v>88.375417895771875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IFERROR(__xludf.DUMMYFUNCTION("IMPORTRANGE(""https://docs.google.com/spreadsheets/d/1Yj_ptqi66GCucihVvJfMjLAmec39IyEx_6qawtMGysU/edit?usp=sharing"",""สบก!CC88"")"),179755.6)</f>
        <v>179755.6</v>
      </c>
      <c r="O254" s="175">
        <f ca="1">IF(L254&gt;0,N254*100/L254,0)</f>
        <v>88.375417895771875</v>
      </c>
      <c r="P254" s="175">
        <f ca="1">IF(M254&gt;0,N254*100/M254,0)</f>
        <v>88.375417895771875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IFERROR(__xludf.DUMMYFUNCTION("IMPORTRANGE(""https://docs.google.com/spreadsheets/d/1IYY_tgx_IHuhSq3AJ5eI5OnqOPBNLWSHKh2a30DoXe8/edit?usp=sharing"",""พัทลุง!J181"")"),20)</f>
        <v>20</v>
      </c>
      <c r="K266" s="167">
        <f t="shared" ca="1" si="81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IFERROR(__xludf.DUMMYFUNCTION("IMPORTRANGE(""https://docs.google.com/spreadsheets/d/1IYY_tgx_IHuhSq3AJ5eI5OnqOPBNLWSHKh2a30DoXe8/edit?usp=sharing"",""พัทลุง!J228"")"),257)</f>
        <v>257</v>
      </c>
      <c r="K328" s="323">
        <f ca="1">IF(I328&gt;0,J328*100/I328,0)</f>
        <v>95.18518518518519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745120</v>
      </c>
      <c r="M329" s="156">
        <f t="shared" ca="1" si="97"/>
        <v>784260</v>
      </c>
      <c r="N329" s="156">
        <f t="shared" ca="1" si="97"/>
        <v>679901.48</v>
      </c>
      <c r="O329" s="155">
        <f t="shared" ref="O329:O331" ca="1" si="98">IF(L329&gt;0,N329*100/L329,0)</f>
        <v>91.247246081168129</v>
      </c>
      <c r="P329" s="155">
        <f t="shared" ref="P329:P331" ca="1" si="99">IF(M329&gt;0,N329*100/M329,0)</f>
        <v>86.693377196337948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745120</v>
      </c>
      <c r="M331" s="161">
        <f t="shared" ca="1" si="101"/>
        <v>784260</v>
      </c>
      <c r="N331" s="161">
        <f t="shared" ca="1" si="101"/>
        <v>679901.48</v>
      </c>
      <c r="O331" s="160">
        <f t="shared" ca="1" si="98"/>
        <v>91.247246081168129</v>
      </c>
      <c r="P331" s="160">
        <f t="shared" ca="1" si="99"/>
        <v>86.693377196337948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IFERROR(__xludf.DUMMYFUNCTION("IMPORTRANGE(""https://docs.google.com/spreadsheets/d/1Yj_ptqi66GCucihVvJfMjLAmec39IyEx_6qawtMGysU/edit?usp=sharing"",""สบก!DM88"")"),540901.48)</f>
        <v>540901.48</v>
      </c>
      <c r="O333" s="175">
        <f ca="1">IF(L333&gt;0,N333*100/L333,0)</f>
        <v>90.433605296595999</v>
      </c>
      <c r="P333" s="175">
        <f ca="1">IF(M333&gt;0,N333*100/M333,0)</f>
        <v>84.879245519881991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94.557823129251702</v>
      </c>
      <c r="P337" s="101">
        <f ca="1">IF(M337&gt;0,N337*100/M337,0)</f>
        <v>94.557823129251702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IFERROR(__xludf.DUMMYFUNCTION("IMPORTRANGE(""https://docs.google.com/spreadsheets/d/1IYY_tgx_IHuhSq3AJ5eI5OnqOPBNLWSHKh2a30DoXe8/edit?usp=sharing"",""พัทลุง!J234"")"),165)</f>
        <v>165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IFERROR(__xludf.DUMMYFUNCTION("IMPORTRANGE(""https://docs.google.com/spreadsheets/d/1IYY_tgx_IHuhSq3AJ5eI5OnqOPBNLWSHKh2a30DoXe8/edit?usp=sharing"",""พัทลุง!J235"")"),813.61)</f>
        <v>813.61</v>
      </c>
      <c r="K340" s="348">
        <f t="shared" ca="1" si="102"/>
        <v>101.70125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IFERROR(__xludf.DUMMYFUNCTION("IMPORTRANGE(""https://docs.google.com/spreadsheets/d/1IYY_tgx_IHuhSq3AJ5eI5OnqOPBNLWSHKh2a30DoXe8/edit?usp=sharing"",""พัทลุง!J236"")"),311)</f>
        <v>311</v>
      </c>
      <c r="K341" s="348">
        <f t="shared" ca="1" si="102"/>
        <v>115.18518518518519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IFERROR(__xludf.DUMMYFUNCTION("IMPORTRANGE(""https://docs.google.com/spreadsheets/d/1IYY_tgx_IHuhSq3AJ5eI5OnqOPBNLWSHKh2a30DoXe8/edit?usp=sharing"",""พัทลุง!J237"")"),1905.91)</f>
        <v>1905.91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IFERROR(__xludf.DUMMYFUNCTION("IMPORTRANGE(""https://docs.google.com/spreadsheets/d/1IYY_tgx_IHuhSq3AJ5eI5OnqOPBNLWSHKh2a30DoXe8/edit?usp=sharing"",""พัทลุง!J240"")"),257)</f>
        <v>257</v>
      </c>
      <c r="K345" s="348">
        <f t="shared" ca="1" si="102"/>
        <v>95.18518518518519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IFERROR(__xludf.DUMMYFUNCTION("IMPORTRANGE(""https://docs.google.com/spreadsheets/d/1IYY_tgx_IHuhSq3AJ5eI5OnqOPBNLWSHKh2a30DoXe8/edit?usp=sharing"",""พัทลุง!J241"")"),1578.33)</f>
        <v>1578.33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IFERROR(__xludf.DUMMYFUNCTION("IMPORTRANGE(""https://docs.google.com/spreadsheets/d/1IYY_tgx_IHuhSq3AJ5eI5OnqOPBNLWSHKh2a30DoXe8/edit?usp=sharing"",""พัทลุง!L242"")"),1652947)</f>
        <v>1652947</v>
      </c>
      <c r="M347" s="364"/>
      <c r="N347" s="364">
        <f ca="1">IFERROR(__xludf.DUMMYFUNCTION("IMPORTRANGE(""https://docs.google.com/spreadsheets/d/1IYY_tgx_IHuhSq3AJ5eI5OnqOPBNLWSHKh2a30DoXe8/edit?usp=sharing"",""พัทลุง!M242"")"),1185474.84999999)</f>
        <v>1185474.8499999901</v>
      </c>
      <c r="O347" s="364">
        <f ca="1">+IF(L347&gt;0,N347*100/L347,0)</f>
        <v>71.718866364135692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IFERROR(__xludf.DUMMYFUNCTION("IMPORTRANGE(""https://docs.google.com/spreadsheets/d/1IYY_tgx_IHuhSq3AJ5eI5OnqOPBNLWSHKh2a30DoXe8/edit?usp=sharing"",""พัทลุง!M244"")"),265824.11)</f>
        <v>265824.11</v>
      </c>
      <c r="O349" s="379">
        <f ca="1">+IF(L349&gt;0,N349*100/L349,0)</f>
        <v>79.435844489600768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IFERROR(__xludf.DUMMYFUNCTION("IMPORTRANGE(""https://docs.google.com/spreadsheets/d/1IYY_tgx_IHuhSq3AJ5eI5OnqOPBNLWSHKh2a30DoXe8/edit?usp=sharing"",""พัทลุง!M247"")"),265824.11)</f>
        <v>265824.11</v>
      </c>
      <c r="O352" s="169">
        <f t="shared" ca="1" si="104"/>
        <v>79.435844489600768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IFERROR(__xludf.DUMMYFUNCTION("IMPORTRANGE(""https://docs.google.com/spreadsheets/d/1IYY_tgx_IHuhSq3AJ5eI5OnqOPBNLWSHKh2a30DoXe8/edit?usp=sharing"",""พัทลุง!M249"")"),265824.11)</f>
        <v>265824.11</v>
      </c>
      <c r="O354" s="175">
        <f t="shared" ca="1" si="104"/>
        <v>79.435844489600768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IFERROR(__xludf.DUMMYFUNCTION("IMPORTRANGE(""https://docs.google.com/spreadsheets/d/1IYY_tgx_IHuhSq3AJ5eI5OnqOPBNLWSHKh2a30DoXe8/edit?usp=sharing"",""พัทลุง!M252"")"),97214.11)</f>
        <v>97214.11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IFERROR(__xludf.DUMMYFUNCTION("IMPORTRANGE(""https://docs.google.com/spreadsheets/d/1IYY_tgx_IHuhSq3AJ5eI5OnqOPBNLWSHKh2a30DoXe8/edit?usp=sharing"",""พัทลุง!M275"")"),275280)</f>
        <v>275280</v>
      </c>
      <c r="O380" s="379">
        <f ca="1">+IF(L380&gt;0,N380*100/L380,0)</f>
        <v>93.664511738686627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IFERROR(__xludf.DUMMYFUNCTION("IMPORTRANGE(""https://docs.google.com/spreadsheets/d/1IYY_tgx_IHuhSq3AJ5eI5OnqOPBNLWSHKh2a30DoXe8/edit?usp=sharing"",""พัทลุง!M278"")"),275280)</f>
        <v>275280</v>
      </c>
      <c r="O383" s="169">
        <f t="shared" ca="1" si="108"/>
        <v>93.664511738686627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IFERROR(__xludf.DUMMYFUNCTION("IMPORTRANGE(""https://docs.google.com/spreadsheets/d/1IYY_tgx_IHuhSq3AJ5eI5OnqOPBNLWSHKh2a30DoXe8/edit?usp=sharing"",""พัทลุง!M280"")"),275280)</f>
        <v>275280</v>
      </c>
      <c r="O385" s="175">
        <f t="shared" ca="1" si="108"/>
        <v>93.664511738686627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IFERROR(__xludf.DUMMYFUNCTION("IMPORTRANGE(""https://docs.google.com/spreadsheets/d/1IYY_tgx_IHuhSq3AJ5eI5OnqOPBNLWSHKh2a30DoXe8/edit?usp=sharing"",""พัทลุง!M284"")"),11690)</f>
        <v>11690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IFERROR(__xludf.DUMMYFUNCTION("IMPORTRANGE(""https://docs.google.com/spreadsheets/d/1IYY_tgx_IHuhSq3AJ5eI5OnqOPBNLWSHKh2a30DoXe8/edit?usp=sharing"",""พัทลุง!M330"")"),190680)</f>
        <v>190680</v>
      </c>
      <c r="O435" s="418">
        <f t="shared" ref="O435:O439" ca="1" si="113">+IF(L435&gt;0,N435*100/L435,0)</f>
        <v>89.144460028050489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IFERROR(__xludf.DUMMYFUNCTION("IMPORTRANGE(""https://docs.google.com/spreadsheets/d/1IYY_tgx_IHuhSq3AJ5eI5OnqOPBNLWSHKh2a30DoXe8/edit?usp=sharing"",""พัทลุง!M332"")"),190680)</f>
        <v>190680</v>
      </c>
      <c r="O437" s="175">
        <f t="shared" ca="1" si="113"/>
        <v>89.144460028050489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IFERROR(__xludf.DUMMYFUNCTION("IMPORTRANGE(""https://docs.google.com/spreadsheets/d/1IYY_tgx_IHuhSq3AJ5eI5OnqOPBNLWSHKh2a30DoXe8/edit?usp=sharing"",""พัทลุง!M334"")"),87680)</f>
        <v>87680</v>
      </c>
      <c r="O439" s="175">
        <f t="shared" ca="1" si="113"/>
        <v>79.062218214607753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IFERROR(__xludf.DUMMYFUNCTION("IMPORTRANGE(""https://docs.google.com/spreadsheets/d/1IYY_tgx_IHuhSq3AJ5eI5OnqOPBNLWSHKh2a30DoXe8/edit?usp=sharing"",""พัทลุง!M338"")"),30490)</f>
        <v>30490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IFERROR(__xludf.DUMMYFUNCTION("IMPORTRANGE(""https://docs.google.com/spreadsheets/d/1IYY_tgx_IHuhSq3AJ5eI5OnqOPBNLWSHKh2a30DoXe8/edit?usp=sharing"",""พัทลุง!J350"")"),30614)</f>
        <v>30614</v>
      </c>
      <c r="K455" s="378">
        <f ca="1">IF(I455&gt;0,J455*100/I455,0)</f>
        <v>102.82125344260092</v>
      </c>
      <c r="L455" s="379">
        <f ca="1">IFERROR(__xludf.DUMMYFUNCTION("IMPORTRANGE(""https://docs.google.com/spreadsheets/d/1IYY_tgx_IHuhSq3AJ5eI5OnqOPBNLWSHKh2a30DoXe8/edit?usp=sharing"",""พัทลุง!L350"")"),349252)</f>
        <v>349252</v>
      </c>
      <c r="M455" s="379"/>
      <c r="N455" s="379">
        <f ca="1">IFERROR(__xludf.DUMMYFUNCTION("IMPORTRANGE(""https://docs.google.com/spreadsheets/d/1IYY_tgx_IHuhSq3AJ5eI5OnqOPBNLWSHKh2a30DoXe8/edit?usp=sharing"",""พัทลุง!M350"")"),166774.3)</f>
        <v>166774.29999999999</v>
      </c>
      <c r="O455" s="379">
        <f t="shared" ref="O455:O459" ca="1" si="115">+IF(L455&gt;0,N455*100/L455,0)</f>
        <v>47.751852530550998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IFERROR(__xludf.DUMMYFUNCTION("IMPORTRANGE(""https://docs.google.com/spreadsheets/d/1IYY_tgx_IHuhSq3AJ5eI5OnqOPBNLWSHKh2a30DoXe8/edit?usp=sharing"",""พัทลุง!L352"")"),349252)</f>
        <v>349252</v>
      </c>
      <c r="M457" s="169"/>
      <c r="N457" s="175">
        <f ca="1">IFERROR(__xludf.DUMMYFUNCTION("IMPORTRANGE(""https://docs.google.com/spreadsheets/d/1IYY_tgx_IHuhSq3AJ5eI5OnqOPBNLWSHKh2a30DoXe8/edit?usp=sharing"",""พัทลุง!M352"")"),166774.3)</f>
        <v>166774.29999999999</v>
      </c>
      <c r="O457" s="175">
        <f t="shared" ca="1" si="115"/>
        <v>47.751852530550998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IFERROR(__xludf.DUMMYFUNCTION("IMPORTRANGE(""https://docs.google.com/spreadsheets/d/1IYY_tgx_IHuhSq3AJ5eI5OnqOPBNLWSHKh2a30DoXe8/edit?usp=sharing"",""พัทลุง!L354"")"),349252)</f>
        <v>349252</v>
      </c>
      <c r="M459" s="175"/>
      <c r="N459" s="175">
        <f ca="1">IFERROR(__xludf.DUMMYFUNCTION("IMPORTRANGE(""https://docs.google.com/spreadsheets/d/1IYY_tgx_IHuhSq3AJ5eI5OnqOPBNLWSHKh2a30DoXe8/edit?usp=sharing"",""พัทลุง!M354"")"),166774.3)</f>
        <v>166774.29999999999</v>
      </c>
      <c r="O459" s="175">
        <f t="shared" ca="1" si="115"/>
        <v>47.751852530550998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IFERROR(__xludf.DUMMYFUNCTION("IMPORTRANGE(""https://docs.google.com/spreadsheets/d/1IYY_tgx_IHuhSq3AJ5eI5OnqOPBNLWSHKh2a30DoXe8/edit?usp=sharing"",""พัทลุง!M357"")"),94694.96)</f>
        <v>94694.96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IFERROR(__xludf.DUMMYFUNCTION("IMPORTRANGE(""https://docs.google.com/spreadsheets/d/1IYY_tgx_IHuhSq3AJ5eI5OnqOPBNLWSHKh2a30DoXe8/edit?usp=sharing"",""พัทลุง!M358"")"),72079.34)</f>
        <v>72079.34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IFERROR(__xludf.DUMMYFUNCTION("IMPORTRANGE(""https://docs.google.com/spreadsheets/d/1IYY_tgx_IHuhSq3AJ5eI5OnqOPBNLWSHKh2a30DoXe8/edit?usp=sharing"",""พัทลุง!J359"")"),30614)</f>
        <v>30614</v>
      </c>
      <c r="K464" s="274">
        <f t="shared" ref="K464:K515" ca="1" si="116">IF(I464&gt;0,J464*100/I464,0)</f>
        <v>102.82125344260092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IFERROR(__xludf.DUMMYFUNCTION("IMPORTRANGE(""https://docs.google.com/spreadsheets/d/1IYY_tgx_IHuhSq3AJ5eI5OnqOPBNLWSHKh2a30DoXe8/edit?usp=sharing"",""พัทลุง!J376"")"),30614)</f>
        <v>30614</v>
      </c>
      <c r="K481" s="208">
        <f t="shared" ca="1" si="116"/>
        <v>102.82125344260092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IFERROR(__xludf.DUMMYFUNCTION("IMPORTRANGE(""https://docs.google.com/spreadsheets/d/1IYY_tgx_IHuhSq3AJ5eI5OnqOPBNLWSHKh2a30DoXe8/edit?usp=sharing"",""พัทลุง!J377"")"),5647)</f>
        <v>5647</v>
      </c>
      <c r="K482" s="208">
        <f t="shared" ca="1" si="116"/>
        <v>101.93140794223827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IFERROR(__xludf.DUMMYFUNCTION("IMPORTRANGE(""https://docs.google.com/spreadsheets/d/1IYY_tgx_IHuhSq3AJ5eI5OnqOPBNLWSHKh2a30DoXe8/edit?usp=sharing"",""พัทลุง!J388"")"),839)</f>
        <v>839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IFERROR(__xludf.DUMMYFUNCTION("IMPORTRANGE(""https://docs.google.com/spreadsheets/d/1IYY_tgx_IHuhSq3AJ5eI5OnqOPBNLWSHKh2a30DoXe8/edit?usp=sharing"",""พัทลุง!J389"")"),107)</f>
        <v>107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IFERROR(__xludf.DUMMYFUNCTION("IMPORTRANGE(""https://docs.google.com/spreadsheets/d/1IYY_tgx_IHuhSq3AJ5eI5OnqOPBNLWSHKh2a30DoXe8/edit?usp=sharing"",""พัทลุง!J459"")"),2699)</f>
        <v>2699</v>
      </c>
      <c r="K564" s="378">
        <f ca="1">IF(I564&gt;0,J564*100/I564,0)</f>
        <v>234.69565217391303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IFERROR(__xludf.DUMMYFUNCTION("IMPORTRANGE(""https://docs.google.com/spreadsheets/d/1IYY_tgx_IHuhSq3AJ5eI5OnqOPBNLWSHKh2a30DoXe8/edit?usp=sharing"",""พัทลุง!M459"")"),111041.44)</f>
        <v>111041.44</v>
      </c>
      <c r="O564" s="379">
        <f t="shared" ref="O564:O568" ca="1" si="121">+IF(L564&gt;0,N564*100/L564,0)</f>
        <v>92.288430851063836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IFERROR(__xludf.DUMMYFUNCTION("IMPORTRANGE(""https://docs.google.com/spreadsheets/d/1IYY_tgx_IHuhSq3AJ5eI5OnqOPBNLWSHKh2a30DoXe8/edit?usp=sharing"",""พัทลุง!M461"")"),111041.44)</f>
        <v>111041.44</v>
      </c>
      <c r="O566" s="175">
        <f t="shared" ca="1" si="121"/>
        <v>92.288430851063836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IFERROR(__xludf.DUMMYFUNCTION("IMPORTRANGE(""https://docs.google.com/spreadsheets/d/1IYY_tgx_IHuhSq3AJ5eI5OnqOPBNLWSHKh2a30DoXe8/edit?usp=sharing"",""พัทลุง!M463"")"),111041.44)</f>
        <v>111041.44</v>
      </c>
      <c r="O568" s="175">
        <f t="shared" ca="1" si="121"/>
        <v>92.288430851063836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IFERROR(__xludf.DUMMYFUNCTION("IMPORTRANGE(""https://docs.google.com/spreadsheets/d/1IYY_tgx_IHuhSq3AJ5eI5OnqOPBNLWSHKh2a30DoXe8/edit?usp=sharing"",""พัทลุง!M466"")"),91501.44)</f>
        <v>91501.440000000002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IFERROR(__xludf.DUMMYFUNCTION("IMPORTRANGE(""https://docs.google.com/spreadsheets/d/1IYY_tgx_IHuhSq3AJ5eI5OnqOPBNLWSHKh2a30DoXe8/edit?usp=sharing"",""พัทลุง!J468"")"),2699)</f>
        <v>2699</v>
      </c>
      <c r="K573" s="208">
        <f ca="1">IF(I573&gt;0,J573*100/I573,0)</f>
        <v>234.69565217391303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IFERROR(__xludf.DUMMYFUNCTION("IMPORTRANGE(""https://docs.google.com/spreadsheets/d/1IYY_tgx_IHuhSq3AJ5eI5OnqOPBNLWSHKh2a30DoXe8/edit?usp=sharing"",""พัทลุง!J471"")"),100)</f>
        <v>100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IFERROR(__xludf.DUMMYFUNCTION("IMPORTRANGE(""https://docs.google.com/spreadsheets/d/1IYY_tgx_IHuhSq3AJ5eI5OnqOPBNLWSHKh2a30DoXe8/edit?usp=sharing"",""พัทลุง!J472"")"),2599)</f>
        <v>2599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IFERROR(__xludf.DUMMYFUNCTION("IMPORTRANGE(""https://docs.google.com/spreadsheets/d/1IYY_tgx_IHuhSq3AJ5eI5OnqOPBNLWSHKh2a30DoXe8/edit?usp=sharing"",""พัทลุง!J492"")"),30)</f>
        <v>30</v>
      </c>
      <c r="K597" s="417">
        <f ca="1">IF(I597&gt;0,J597*100/I597,0)</f>
        <v>60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130.65934065934067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130.65934065934067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130.65934065934067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IFERROR(__xludf.DUMMYFUNCTION("IMPORTRANGE(""https://docs.google.com/spreadsheets/d/1IYY_tgx_IHuhSq3AJ5eI5OnqOPBNLWSHKh2a30DoXe8/edit?usp=sharing"",""พัทลุง!J506"")"),30)</f>
        <v>30</v>
      </c>
      <c r="K611" s="167">
        <f t="shared" ref="K611:K619" ca="1" si="126">IF(I$611&gt;0,J611*100/I$611,0)</f>
        <v>60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IFERROR(__xludf.DUMMYFUNCTION("IMPORTRANGE(""https://docs.google.com/spreadsheets/d/1IYY_tgx_IHuhSq3AJ5eI5OnqOPBNLWSHKh2a30DoXe8/edit?usp=sharing"",""พัทลุง!J512"")"),30)</f>
        <v>30</v>
      </c>
      <c r="K617" s="167">
        <f t="shared" ca="1" si="126"/>
        <v>60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IFERROR(__xludf.DUMMYFUNCTION("IMPORTRANGE(""https://docs.google.com/spreadsheets/d/1IYY_tgx_IHuhSq3AJ5eI5OnqOPBNLWSHKh2a30DoXe8/edit?usp=sharing"",""พัทลุง!J514"")"),30)</f>
        <v>30</v>
      </c>
      <c r="K619" s="167">
        <f t="shared" ca="1" si="126"/>
        <v>60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IFERROR(__xludf.DUMMYFUNCTION("IMPORTRANGE(""https://docs.google.com/spreadsheets/d/1IYY_tgx_IHuhSq3AJ5eI5OnqOPBNLWSHKh2a30DoXe8/edit?usp=sharing"",""พัทลุง!J523"")"),1037696.24)</f>
        <v>1037696.24</v>
      </c>
      <c r="K628" s="348">
        <f t="shared" ref="K628:K635" ca="1" si="128">IF(I628&gt;0,J628*100/I628,0)</f>
        <v>66.292929578861802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IFERROR(__xludf.DUMMYFUNCTION("IMPORTRANGE(""https://docs.google.com/spreadsheets/d/1IYY_tgx_IHuhSq3AJ5eI5OnqOPBNLWSHKh2a30DoXe8/edit?usp=sharing"",""พัทลุง!J524"")"),102)</f>
        <v>102</v>
      </c>
      <c r="K629" s="348">
        <f t="shared" ca="1" si="128"/>
        <v>64.556962025316452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IFERROR(__xludf.DUMMYFUNCTION("IMPORTRANGE(""https://docs.google.com/spreadsheets/d/1IYY_tgx_IHuhSq3AJ5eI5OnqOPBNLWSHKh2a30DoXe8/edit?usp=sharing"",""พัทลุง!J525"")"),219466.6)</f>
        <v>219466.6</v>
      </c>
      <c r="K630" s="348">
        <f t="shared" ca="1" si="128"/>
        <v>16.242283953758054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IFERROR(__xludf.DUMMYFUNCTION("IMPORTRANGE(""https://docs.google.com/spreadsheets/d/1IYY_tgx_IHuhSq3AJ5eI5OnqOPBNLWSHKh2a30DoXe8/edit?usp=sharing"",""พัทลุง!J526"")"),45)</f>
        <v>45</v>
      </c>
      <c r="K631" s="348">
        <f t="shared" ca="1" si="128"/>
        <v>78.94736842105263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IFERROR(__xludf.DUMMYFUNCTION("IMPORTRANGE(""https://docs.google.com/spreadsheets/d/1IYY_tgx_IHuhSq3AJ5eI5OnqOPBNLWSHKh2a30DoXe8/edit?usp=sharing"",""พัทลุง!J529"")"),1220000)</f>
        <v>1220000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IFERROR(__xludf.DUMMYFUNCTION("IMPORTRANGE(""https://docs.google.com/spreadsheets/d/1IYY_tgx_IHuhSq3AJ5eI5OnqOPBNLWSHKh2a30DoXe8/edit?usp=sharing"",""พัทลุง!J530"")"),34)</f>
        <v>34</v>
      </c>
      <c r="K635" s="493">
        <f t="shared" ca="1" si="128"/>
        <v>82.926829268292678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2022-08-17T04:22:33Z</cp:lastPrinted>
  <dcterms:modified xsi:type="dcterms:W3CDTF">2022-08-17T04:22:52Z</dcterms:modified>
</cp:coreProperties>
</file>